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2017'!$A$9:$J$76</definedName>
    <definedName name="A_impresión_IM">#REF!</definedName>
    <definedName name="_xlnm.Print_Area" localSheetId="0">'FEBRERO 2017'!$A$2:$S$69</definedName>
    <definedName name="TOTALA" localSheetId="0">'FEBRERO 2017'!$E$69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<sst xmlns="http://schemas.openxmlformats.org/spreadsheetml/2006/main" count="52" uniqueCount="48">
  <si>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</si>
  <si>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</si>
  <si>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</si>
  <si>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</si>
  <si>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</si>
  <si>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</si>
  <si>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</si>
  <si>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</si>
  <si>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</si>
  <si>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</si>
  <si>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</si>
  <si>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</si>
  <si>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</si>
  <si>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</si>
  <si>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</si>
  <si>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</si>
  <si>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</si>
  <si>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</si>
  <si>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</si>
  <si>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</si>
  <si>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</si>
  <si>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</si>
  <si>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</si>
  <si>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</si>
  <si>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</si>
  <si>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</si>
  <si>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</si>
  <si>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</si>
  <si>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</si>
  <si>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</si>
  <si>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</si>
  <si>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</si>
  <si>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</si>
  <si>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</si>
  <si>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</si>
  <si>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</si>
  <si>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</si>
  <si>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</si>
  <si>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</si>
  <si>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</si>
  <si>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2023 VS 2022</t>
  </si>
  <si>
    <t>OTROS INGRESOS</t>
  </si>
  <si>
    <t>ACCESORIOS DE IMPUESTO (RECARGOS)</t>
  </si>
  <si>
    <t>RECARGOS</t>
  </si>
  <si>
    <t>COMPARATIVO MES SEPTIEMBRE DE  2022 VS MES DE SEPTIEMBRE 2023</t>
  </si>
  <si>
    <t>SEPTIEMBRE</t>
  </si>
  <si>
    <t>GASTOS DE EJECUCION</t>
  </si>
  <si>
    <t>CONVENIOS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</si>
</sst>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9" fontId="0" fillId="0" borderId="0" xfId="55" applyFont="1" applyFill="1" applyAlignment="1">
      <alignment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101"/>
  <sheetViews>
    <sheetView showGridLines="0" tabSelected="1" zoomScale="75" zoomScaleNormal="75" zoomScalePageLayoutView="0" workbookViewId="0" topLeftCell="A3">
      <selection activeCell="S69" sqref="S69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1" t="s">
        <v>20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1:19" ht="22.5" customHeight="1">
      <c r="A5" s="105"/>
      <c r="B5" s="100"/>
      <c r="C5" s="131" t="s">
        <v>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</row>
    <row r="6" spans="1:19" ht="22.5" customHeight="1">
      <c r="A6" s="105"/>
      <c r="B6" s="100"/>
      <c r="C6" s="131" t="s">
        <v>44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9">
        <v>2022</v>
      </c>
      <c r="D8" s="129"/>
      <c r="E8" s="129"/>
      <c r="F8" s="129"/>
      <c r="G8" s="129"/>
      <c r="H8" s="129"/>
      <c r="I8" s="130"/>
      <c r="J8" s="115"/>
      <c r="K8" s="129">
        <v>2023</v>
      </c>
      <c r="L8" s="129"/>
      <c r="M8" s="129"/>
      <c r="N8" s="129"/>
      <c r="O8" s="129"/>
      <c r="P8" s="129"/>
      <c r="Q8" s="130"/>
      <c r="R8" s="115"/>
      <c r="S8" s="116" t="str">
        <f>C10</f>
        <v>SEPTIEMBRE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45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SEPTIEMBRE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40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95779041.45</v>
      </c>
      <c r="D14" s="7"/>
      <c r="E14" s="7">
        <v>451937335.45</v>
      </c>
      <c r="F14" s="7"/>
      <c r="G14" s="7">
        <v>349890311.1</v>
      </c>
      <c r="H14" s="7"/>
      <c r="I14" s="59">
        <f>C14/$C$69</f>
        <v>0.3020266105105373</v>
      </c>
      <c r="J14" s="58"/>
      <c r="K14" s="7">
        <v>48703696.04</v>
      </c>
      <c r="L14" s="7"/>
      <c r="M14" s="7">
        <v>497743670.94</v>
      </c>
      <c r="N14" s="7"/>
      <c r="O14" s="7">
        <v>435311288</v>
      </c>
      <c r="P14" s="7"/>
      <c r="Q14" s="59">
        <f>K14/$K$69</f>
        <v>0.16461546018132858</v>
      </c>
      <c r="R14" s="62"/>
      <c r="S14" s="51">
        <f>(K14-C14)/K14</f>
        <v>-0.9665661795223376</v>
      </c>
    </row>
    <row r="15" spans="1:19" ht="13.5" customHeight="1">
      <c r="A15" s="40" t="s">
        <v>6</v>
      </c>
      <c r="B15" s="41"/>
      <c r="C15" s="7">
        <v>10282764</v>
      </c>
      <c r="D15" s="7"/>
      <c r="E15" s="7">
        <f>C15+797445999</f>
        <v>807728763</v>
      </c>
      <c r="F15" s="7"/>
      <c r="G15" s="7">
        <v>816766359.83</v>
      </c>
      <c r="H15" s="7"/>
      <c r="I15" s="59">
        <f>C15/$C$69</f>
        <v>0.03242534390178713</v>
      </c>
      <c r="J15" s="58"/>
      <c r="K15" s="7">
        <v>12308553</v>
      </c>
      <c r="L15" s="7"/>
      <c r="M15" s="7">
        <f>K15+800987488</f>
        <v>813296041</v>
      </c>
      <c r="N15" s="7"/>
      <c r="O15" s="7">
        <v>817031339</v>
      </c>
      <c r="P15" s="7"/>
      <c r="Q15" s="59">
        <f>K15/$K$69</f>
        <v>0.0416021427736652</v>
      </c>
      <c r="R15" s="62"/>
      <c r="S15" s="51">
        <f>(K15-C15)/K15</f>
        <v>0.16458384669587076</v>
      </c>
    </row>
    <row r="16" spans="1:19" ht="13.5" customHeight="1">
      <c r="A16" s="40" t="s">
        <v>7</v>
      </c>
      <c r="B16" s="41"/>
      <c r="C16" s="7">
        <v>209318.76</v>
      </c>
      <c r="D16" s="7"/>
      <c r="E16" s="7">
        <v>1173790.35</v>
      </c>
      <c r="F16" s="7"/>
      <c r="G16" s="7">
        <v>390000</v>
      </c>
      <c r="H16" s="7"/>
      <c r="I16" s="59">
        <f>C16/$C$69</f>
        <v>0.0006600591804008771</v>
      </c>
      <c r="J16" s="58"/>
      <c r="K16" s="7">
        <v>80304</v>
      </c>
      <c r="L16" s="7"/>
      <c r="M16" s="7">
        <v>2024132.75</v>
      </c>
      <c r="N16" s="7"/>
      <c r="O16" s="7">
        <v>1173791</v>
      </c>
      <c r="P16" s="7"/>
      <c r="Q16" s="59">
        <f>K16/$K$69</f>
        <v>0.00027142252003922886</v>
      </c>
      <c r="R16" s="62"/>
      <c r="S16" s="51">
        <f>(K16-C16)/K16</f>
        <v>-1.60657949790795</v>
      </c>
    </row>
    <row r="17" spans="1:19" ht="13.5" customHeight="1">
      <c r="A17" s="40" t="s">
        <v>42</v>
      </c>
      <c r="B17" s="41"/>
      <c r="C17" s="7">
        <v>0</v>
      </c>
      <c r="D17" s="7"/>
      <c r="E17" s="7">
        <v>-1806.41</v>
      </c>
      <c r="F17" s="7"/>
      <c r="G17" s="7">
        <v>0</v>
      </c>
      <c r="H17" s="7"/>
      <c r="I17" s="81">
        <f>C17/$K$69</f>
        <v>0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K17/$K$69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106271124.21000001</v>
      </c>
      <c r="D18" s="10"/>
      <c r="E18" s="83">
        <f>SUM(E14:E17)</f>
        <v>1260838082.3899999</v>
      </c>
      <c r="F18" s="7"/>
      <c r="G18" s="83">
        <f>SUM(G14:G17)</f>
        <v>1167046670.93</v>
      </c>
      <c r="H18" s="7"/>
      <c r="I18" s="84">
        <f>SUM(I14:I17)</f>
        <v>0.3351120135927253</v>
      </c>
      <c r="J18" s="58"/>
      <c r="K18" s="83">
        <f>SUM(K14:K17)</f>
        <v>61092553.04</v>
      </c>
      <c r="L18" s="10"/>
      <c r="M18" s="83">
        <f>SUM(M14:M17)</f>
        <v>1313063844.69</v>
      </c>
      <c r="N18" s="7"/>
      <c r="O18" s="83">
        <f>SUM(O14:O17)</f>
        <v>1253516418</v>
      </c>
      <c r="P18" s="7"/>
      <c r="Q18" s="84">
        <f>SUM(Q14:Q17)</f>
        <v>0.206489025475033</v>
      </c>
      <c r="R18" s="62"/>
      <c r="S18" s="85">
        <f>(K18-C18)/K18</f>
        <v>-0.7395102827085913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27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23</v>
      </c>
      <c r="B21" s="41"/>
      <c r="C21" s="7">
        <v>35024172.96</v>
      </c>
      <c r="D21" s="7"/>
      <c r="E21" s="7">
        <v>62373085.33</v>
      </c>
      <c r="F21" s="7"/>
      <c r="G21" s="7">
        <v>32967278</v>
      </c>
      <c r="H21" s="7"/>
      <c r="I21" s="59">
        <f aca="true" t="shared" si="0" ref="I21:I27">C21/$C$69</f>
        <v>0.11044412310772413</v>
      </c>
      <c r="J21" s="58"/>
      <c r="K21" s="7">
        <v>1249500</v>
      </c>
      <c r="L21" s="7"/>
      <c r="M21" s="7">
        <v>17669039.64</v>
      </c>
      <c r="N21" s="7"/>
      <c r="O21" s="7">
        <v>62741766</v>
      </c>
      <c r="P21" s="4"/>
      <c r="Q21" s="59">
        <f aca="true" t="shared" si="1" ref="Q21:Q27">K21/$K$69</f>
        <v>0.004223232202493232</v>
      </c>
      <c r="R21" s="62"/>
      <c r="S21" s="51">
        <f aca="true" t="shared" si="2" ref="S21:S28">(K21-C21)/K21</f>
        <v>-27.030550588235293</v>
      </c>
    </row>
    <row r="22" spans="1:19" s="4" customFormat="1" ht="13.5" customHeight="1">
      <c r="A22" s="42" t="s">
        <v>8</v>
      </c>
      <c r="B22" s="41"/>
      <c r="C22" s="7">
        <v>1073352.37</v>
      </c>
      <c r="D22" s="7"/>
      <c r="E22" s="7">
        <v>16676613.11</v>
      </c>
      <c r="F22" s="7"/>
      <c r="G22" s="7">
        <v>11343961</v>
      </c>
      <c r="H22" s="7"/>
      <c r="I22" s="59">
        <f t="shared" si="0"/>
        <v>0.0033846755332562596</v>
      </c>
      <c r="J22" s="58"/>
      <c r="K22" s="7">
        <v>3134450.49</v>
      </c>
      <c r="L22" s="7"/>
      <c r="M22" s="7">
        <v>23771654.17</v>
      </c>
      <c r="N22" s="7"/>
      <c r="O22" s="7">
        <v>17451059</v>
      </c>
      <c r="P22" s="7"/>
      <c r="Q22" s="59">
        <f t="shared" si="1"/>
        <v>0.010594247496189427</v>
      </c>
      <c r="R22" s="62"/>
      <c r="S22" s="51">
        <f t="shared" si="2"/>
        <v>0.6575628253104103</v>
      </c>
    </row>
    <row r="23" spans="1:19" s="4" customFormat="1" ht="13.5" customHeight="1">
      <c r="A23" s="40" t="s">
        <v>10</v>
      </c>
      <c r="B23" s="41"/>
      <c r="C23" s="7">
        <v>6110005.3</v>
      </c>
      <c r="D23" s="7"/>
      <c r="E23" s="7">
        <v>31994605.63</v>
      </c>
      <c r="F23" s="7"/>
      <c r="G23" s="7">
        <v>23437669.26</v>
      </c>
      <c r="H23" s="7"/>
      <c r="I23" s="59">
        <f t="shared" si="0"/>
        <v>0.0192670981356999</v>
      </c>
      <c r="J23" s="58"/>
      <c r="K23" s="7">
        <v>3109511.34</v>
      </c>
      <c r="L23" s="7"/>
      <c r="M23" s="7">
        <v>34432218.64</v>
      </c>
      <c r="N23" s="7"/>
      <c r="O23" s="7">
        <v>32683112</v>
      </c>
      <c r="P23" s="7"/>
      <c r="Q23" s="59">
        <f t="shared" si="1"/>
        <v>0.010509954721973493</v>
      </c>
      <c r="R23" s="62"/>
      <c r="S23" s="51">
        <f t="shared" si="2"/>
        <v>-0.9649406713532037</v>
      </c>
    </row>
    <row r="24" spans="1:19" s="4" customFormat="1" ht="13.5" customHeight="1">
      <c r="A24" s="42" t="s">
        <v>9</v>
      </c>
      <c r="B24" s="41"/>
      <c r="C24" s="7">
        <v>1397473.58</v>
      </c>
      <c r="D24" s="7"/>
      <c r="E24" s="7">
        <f>C24+10811558</f>
        <v>12209031.58</v>
      </c>
      <c r="F24" s="7"/>
      <c r="G24" s="7">
        <v>11257700</v>
      </c>
      <c r="H24" s="7"/>
      <c r="I24" s="59">
        <f t="shared" si="0"/>
        <v>0.004406749141102687</v>
      </c>
      <c r="J24" s="58"/>
      <c r="K24" s="7">
        <v>380374.2</v>
      </c>
      <c r="L24" s="7"/>
      <c r="M24" s="7">
        <f>K24+13585473</f>
        <v>13965847.2</v>
      </c>
      <c r="N24" s="7"/>
      <c r="O24" s="7">
        <v>13842538</v>
      </c>
      <c r="P24" s="7"/>
      <c r="Q24" s="59">
        <f t="shared" si="1"/>
        <v>0.0012856411127951989</v>
      </c>
      <c r="R24" s="62"/>
      <c r="S24" s="51">
        <f>(K24-C24)/K24</f>
        <v>-2.6739441844373255</v>
      </c>
    </row>
    <row r="25" spans="1:19" s="4" customFormat="1" ht="13.5" customHeight="1">
      <c r="A25" s="43" t="s">
        <v>21</v>
      </c>
      <c r="B25" s="41"/>
      <c r="C25" s="7">
        <v>1309079.84</v>
      </c>
      <c r="D25" s="7"/>
      <c r="E25" s="7">
        <v>16410426.47</v>
      </c>
      <c r="F25" s="7"/>
      <c r="G25" s="7">
        <v>15232468</v>
      </c>
      <c r="H25" s="7"/>
      <c r="I25" s="59">
        <f t="shared" si="0"/>
        <v>0.004128011107412022</v>
      </c>
      <c r="J25" s="58"/>
      <c r="K25" s="7">
        <v>1394420.92</v>
      </c>
      <c r="L25" s="7"/>
      <c r="M25" s="7">
        <v>17800668.44</v>
      </c>
      <c r="N25" s="7"/>
      <c r="O25" s="7">
        <v>16793916</v>
      </c>
      <c r="P25" s="7"/>
      <c r="Q25" s="59">
        <f t="shared" si="1"/>
        <v>0.004713055888894948</v>
      </c>
      <c r="R25" s="62"/>
      <c r="S25" s="51">
        <f t="shared" si="2"/>
        <v>0.06120180698379069</v>
      </c>
    </row>
    <row r="26" spans="1:19" s="4" customFormat="1" ht="13.5" customHeight="1">
      <c r="A26" s="40" t="s">
        <v>43</v>
      </c>
      <c r="B26" s="41"/>
      <c r="C26" s="7">
        <v>0</v>
      </c>
      <c r="D26" s="7"/>
      <c r="E26" s="7">
        <v>168.49</v>
      </c>
      <c r="F26" s="7"/>
      <c r="G26" s="7">
        <v>0</v>
      </c>
      <c r="H26" s="7"/>
      <c r="I26" s="59">
        <f t="shared" si="0"/>
        <v>0</v>
      </c>
      <c r="J26" s="58"/>
      <c r="K26" s="7">
        <v>0</v>
      </c>
      <c r="L26" s="7"/>
      <c r="M26" s="7">
        <v>0</v>
      </c>
      <c r="N26" s="7"/>
      <c r="O26" s="7">
        <v>0</v>
      </c>
      <c r="P26" s="7"/>
      <c r="Q26" s="59">
        <f t="shared" si="1"/>
        <v>0</v>
      </c>
      <c r="R26" s="62"/>
      <c r="S26" s="51">
        <v>0</v>
      </c>
    </row>
    <row r="27" spans="1:19" s="4" customFormat="1" ht="13.5" customHeight="1">
      <c r="A27" s="40" t="s">
        <v>46</v>
      </c>
      <c r="B27" s="41"/>
      <c r="C27" s="7">
        <v>0</v>
      </c>
      <c r="D27" s="7"/>
      <c r="E27" s="7">
        <v>89.62</v>
      </c>
      <c r="F27" s="7"/>
      <c r="G27" s="7">
        <v>0</v>
      </c>
      <c r="H27" s="7"/>
      <c r="I27" s="59">
        <f t="shared" si="0"/>
        <v>0</v>
      </c>
      <c r="J27" s="58"/>
      <c r="K27" s="7">
        <v>0</v>
      </c>
      <c r="L27" s="7"/>
      <c r="M27" s="7">
        <v>0</v>
      </c>
      <c r="N27" s="7"/>
      <c r="O27" s="7">
        <v>0</v>
      </c>
      <c r="P27" s="7"/>
      <c r="Q27" s="59">
        <f t="shared" si="1"/>
        <v>0</v>
      </c>
      <c r="R27" s="62"/>
      <c r="S27" s="51">
        <v>0</v>
      </c>
    </row>
    <row r="28" spans="1:19" s="4" customFormat="1" ht="13.5" customHeight="1">
      <c r="A28" s="40"/>
      <c r="B28" s="41"/>
      <c r="C28" s="83">
        <f>SUM(C21:C27)</f>
        <v>44914084.05</v>
      </c>
      <c r="D28" s="7"/>
      <c r="E28" s="83">
        <f>SUM(E21:E27)</f>
        <v>139664020.23000002</v>
      </c>
      <c r="F28" s="7"/>
      <c r="G28" s="83">
        <f>SUM(G21:G27)</f>
        <v>94239076.26</v>
      </c>
      <c r="H28" s="7"/>
      <c r="I28" s="84">
        <f>SUM(I21:I27)</f>
        <v>0.141630657025195</v>
      </c>
      <c r="J28" s="58"/>
      <c r="K28" s="83">
        <f>SUM(K21:K27)</f>
        <v>9268256.95</v>
      </c>
      <c r="L28" s="7"/>
      <c r="M28" s="83">
        <f>SUM(M21:M27)</f>
        <v>107639428.09</v>
      </c>
      <c r="N28" s="7"/>
      <c r="O28" s="83">
        <f>SUM(O21:O27)</f>
        <v>143512391</v>
      </c>
      <c r="P28" s="7"/>
      <c r="Q28" s="84">
        <f>SUM(Q22:Q27)</f>
        <v>0.027102899219853066</v>
      </c>
      <c r="R28" s="62"/>
      <c r="S28" s="85">
        <f t="shared" si="2"/>
        <v>-3.8460119623679616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24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25</v>
      </c>
      <c r="B31" s="41"/>
      <c r="C31" s="7">
        <v>631520.01</v>
      </c>
      <c r="D31" s="7"/>
      <c r="E31" s="7">
        <v>9019331.98</v>
      </c>
      <c r="F31" s="7"/>
      <c r="G31" s="7">
        <v>2863759</v>
      </c>
      <c r="H31" s="7"/>
      <c r="I31" s="59">
        <f>C31/$C$69</f>
        <v>0.0019914152950617214</v>
      </c>
      <c r="J31" s="58"/>
      <c r="K31" s="7">
        <v>764478.56</v>
      </c>
      <c r="L31" s="7"/>
      <c r="M31" s="7">
        <v>11667656.89</v>
      </c>
      <c r="N31" s="7"/>
      <c r="O31" s="7">
        <v>9025376</v>
      </c>
      <c r="P31" s="7"/>
      <c r="Q31" s="59">
        <f>K31/$K$69</f>
        <v>0.0025838899341397792</v>
      </c>
      <c r="R31" s="62"/>
      <c r="S31" s="51">
        <f>(K31-C31)/K31</f>
        <v>0.1739205740446142</v>
      </c>
    </row>
    <row r="32" spans="1:19" ht="13.5" customHeight="1">
      <c r="A32" s="40" t="s">
        <v>38</v>
      </c>
      <c r="B32" s="41"/>
      <c r="C32" s="7">
        <v>133312.26</v>
      </c>
      <c r="D32" s="7"/>
      <c r="E32" s="7">
        <v>3054838.64</v>
      </c>
      <c r="F32" s="7"/>
      <c r="G32" s="7">
        <v>86426</v>
      </c>
      <c r="H32" s="7"/>
      <c r="I32" s="59">
        <f>C32/$C$69</f>
        <v>0.00042038267890077616</v>
      </c>
      <c r="J32" s="58"/>
      <c r="K32" s="7">
        <v>167817.9</v>
      </c>
      <c r="L32" s="7"/>
      <c r="M32" s="7">
        <v>1140452.18</v>
      </c>
      <c r="N32" s="7"/>
      <c r="O32" s="7">
        <v>3054839</v>
      </c>
      <c r="P32" s="7"/>
      <c r="Q32" s="59">
        <f>K32/$K$69</f>
        <v>0.0005672140531690987</v>
      </c>
      <c r="R32" s="62"/>
      <c r="S32" s="51">
        <f>(K32-C32)/K32</f>
        <v>0.20561358472487135</v>
      </c>
    </row>
    <row r="33" spans="1:19" ht="13.5" customHeight="1">
      <c r="A33" s="40" t="s">
        <v>11</v>
      </c>
      <c r="B33" s="41"/>
      <c r="C33" s="7">
        <v>16029034.92</v>
      </c>
      <c r="D33" s="7"/>
      <c r="E33" s="7">
        <v>109308371.02</v>
      </c>
      <c r="F33" s="7"/>
      <c r="G33" s="7">
        <v>51974217</v>
      </c>
      <c r="H33" s="7"/>
      <c r="I33" s="59">
        <f>C33/$C$69</f>
        <v>0.050545453507904584</v>
      </c>
      <c r="J33" s="58"/>
      <c r="K33" s="7">
        <v>25418379.97</v>
      </c>
      <c r="L33" s="7"/>
      <c r="M33" s="7">
        <v>219068913.45</v>
      </c>
      <c r="N33" s="7"/>
      <c r="O33" s="7">
        <v>109460418</v>
      </c>
      <c r="P33" s="7"/>
      <c r="Q33" s="59">
        <f>K33/$K$69</f>
        <v>0.08591254167628086</v>
      </c>
      <c r="R33" s="62"/>
      <c r="S33" s="51">
        <f>(K33-C33)/K33</f>
        <v>0.3693919542111558</v>
      </c>
    </row>
    <row r="34" spans="1:19" ht="13.5" customHeight="1">
      <c r="A34" s="40" t="s">
        <v>12</v>
      </c>
      <c r="B34" s="41"/>
      <c r="C34" s="8">
        <v>1110557.05</v>
      </c>
      <c r="D34" s="7"/>
      <c r="E34" s="8">
        <v>8608349.13</v>
      </c>
      <c r="F34" s="7"/>
      <c r="G34" s="8">
        <v>4177391</v>
      </c>
      <c r="H34" s="7"/>
      <c r="I34" s="60">
        <f>C34/$C$69</f>
        <v>0.003501995598537923</v>
      </c>
      <c r="J34" s="58"/>
      <c r="K34" s="8">
        <v>655910.41</v>
      </c>
      <c r="L34" s="7"/>
      <c r="M34" s="8">
        <v>8869914.97</v>
      </c>
      <c r="N34" s="7"/>
      <c r="O34" s="8">
        <v>8604915</v>
      </c>
      <c r="P34" s="7"/>
      <c r="Q34" s="60">
        <f>K34/$K$69</f>
        <v>0.0022169363469087943</v>
      </c>
      <c r="R34" s="62"/>
      <c r="S34" s="52">
        <f>(K34-C34)/K34</f>
        <v>-0.693153566506133</v>
      </c>
    </row>
    <row r="35" spans="1:19" s="4" customFormat="1" ht="13.5" customHeight="1">
      <c r="A35" s="42"/>
      <c r="B35" s="41"/>
      <c r="C35" s="7">
        <f>SUM(C31:D34)</f>
        <v>17904424.240000002</v>
      </c>
      <c r="D35" s="7"/>
      <c r="E35" s="7">
        <f>SUM(E31:E34)</f>
        <v>129990890.77</v>
      </c>
      <c r="F35" s="7"/>
      <c r="G35" s="7">
        <f>SUM(G31:G34)</f>
        <v>59101793</v>
      </c>
      <c r="H35" s="7"/>
      <c r="I35" s="59">
        <f>SUM(I31:I34)</f>
        <v>0.056459247080405006</v>
      </c>
      <c r="J35" s="58"/>
      <c r="K35" s="7">
        <f>SUM(K31:L34)</f>
        <v>27006586.84</v>
      </c>
      <c r="L35" s="7"/>
      <c r="M35" s="7">
        <f>SUM(M31:M34)</f>
        <v>240746937.48999998</v>
      </c>
      <c r="N35" s="7"/>
      <c r="O35" s="7">
        <f>SUM(O31:O34)</f>
        <v>130145548</v>
      </c>
      <c r="P35" s="7"/>
      <c r="Q35" s="59">
        <f>SUM(Q31:Q34)</f>
        <v>0.09128058201049853</v>
      </c>
      <c r="R35" s="62"/>
      <c r="S35" s="51">
        <f>(K35-C35)/K35</f>
        <v>0.3370349112949957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26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4478272.6</v>
      </c>
      <c r="D38" s="7"/>
      <c r="E38" s="7">
        <f>C38+38688382</f>
        <v>43166654.6</v>
      </c>
      <c r="F38" s="7"/>
      <c r="G38" s="7">
        <v>43713439.17</v>
      </c>
      <c r="H38" s="7"/>
      <c r="I38" s="59">
        <f>C38/$C$69</f>
        <v>0.014121643669051472</v>
      </c>
      <c r="J38" s="58"/>
      <c r="K38" s="7">
        <v>2830741.7</v>
      </c>
      <c r="L38" s="7"/>
      <c r="M38" s="7">
        <f>K38+26328614</f>
        <v>29159355.7</v>
      </c>
      <c r="N38" s="7"/>
      <c r="O38" s="7">
        <v>53736068</v>
      </c>
      <c r="P38" s="7"/>
      <c r="Q38" s="59">
        <f>K38/$K$69</f>
        <v>0.00956773069578266</v>
      </c>
      <c r="R38" s="62"/>
      <c r="S38" s="51">
        <f>(K38-C38)/K38</f>
        <v>-0.5820138587706534</v>
      </c>
    </row>
    <row r="39" spans="1:19" ht="13.5" customHeight="1">
      <c r="A39" s="40" t="s">
        <v>14</v>
      </c>
      <c r="B39" s="41"/>
      <c r="C39" s="7">
        <v>1191846.09</v>
      </c>
      <c r="D39" s="7"/>
      <c r="E39" s="7">
        <v>11457628.54</v>
      </c>
      <c r="F39" s="7"/>
      <c r="G39" s="7">
        <v>16471781.14</v>
      </c>
      <c r="H39" s="7"/>
      <c r="I39" s="81">
        <f>C39/$C$69</f>
        <v>0.0037583298951770496</v>
      </c>
      <c r="J39" s="58"/>
      <c r="K39" s="7">
        <v>2071430.48</v>
      </c>
      <c r="L39" s="7"/>
      <c r="M39" s="7">
        <v>32236971.31</v>
      </c>
      <c r="N39" s="7"/>
      <c r="O39" s="7">
        <v>11457646</v>
      </c>
      <c r="P39" s="7"/>
      <c r="Q39" s="59">
        <f>K39/$K$69</f>
        <v>0.007001306049109253</v>
      </c>
      <c r="R39" s="62"/>
      <c r="S39" s="51">
        <f>(K39-C39)/K39</f>
        <v>0.4246265556544287</v>
      </c>
    </row>
    <row r="40" spans="1:19" ht="13.5" customHeight="1">
      <c r="A40" s="40" t="s">
        <v>13</v>
      </c>
      <c r="B40" s="41"/>
      <c r="C40" s="7">
        <v>46866.01</v>
      </c>
      <c r="D40" s="7"/>
      <c r="E40" s="7">
        <v>745307.89</v>
      </c>
      <c r="F40" s="7"/>
      <c r="G40" s="7">
        <v>703789</v>
      </c>
      <c r="H40" s="7"/>
      <c r="I40" s="59">
        <f>C40/$C$69</f>
        <v>0.0001477857987944287</v>
      </c>
      <c r="J40" s="58"/>
      <c r="K40" s="7">
        <v>25765.5</v>
      </c>
      <c r="L40" s="7"/>
      <c r="M40" s="7">
        <v>7937831.05</v>
      </c>
      <c r="N40" s="7"/>
      <c r="O40" s="7">
        <v>245308</v>
      </c>
      <c r="P40" s="7"/>
      <c r="Q40" s="59">
        <f>K40/$K$69</f>
        <v>8.708578576497748E-05</v>
      </c>
      <c r="R40" s="62"/>
      <c r="S40" s="51">
        <f>(K40-C40)/K40</f>
        <v>-0.818944324775378</v>
      </c>
    </row>
    <row r="41" spans="1:19" ht="13.5" customHeight="1">
      <c r="A41" s="40"/>
      <c r="B41" s="41"/>
      <c r="C41" s="83">
        <f>SUM(C38:C40)</f>
        <v>5716984.699999999</v>
      </c>
      <c r="D41" s="7"/>
      <c r="E41" s="83">
        <f>SUM(E38:E40)</f>
        <v>55369591.03</v>
      </c>
      <c r="F41" s="7"/>
      <c r="G41" s="83">
        <f>SUM(G38:G40)</f>
        <v>60889009.31</v>
      </c>
      <c r="H41" s="7"/>
      <c r="I41" s="84">
        <f>SUM(I38:I40)</f>
        <v>0.01802775936302295</v>
      </c>
      <c r="J41" s="58"/>
      <c r="K41" s="83">
        <f>SUM(K38:K40)</f>
        <v>4927937.68</v>
      </c>
      <c r="L41" s="7"/>
      <c r="M41" s="83">
        <f>SUM(M38:M40)</f>
        <v>69334158.06</v>
      </c>
      <c r="N41" s="7"/>
      <c r="O41" s="83">
        <f>SUM(O38:O40)</f>
        <v>65439022</v>
      </c>
      <c r="P41" s="7"/>
      <c r="Q41" s="84">
        <f>SUM(Q38:Q40)</f>
        <v>0.016656122530656892</v>
      </c>
      <c r="R41" s="62"/>
      <c r="S41" s="85">
        <f>(K41-C41)/K41</f>
        <v>-0.16011708573392502</v>
      </c>
    </row>
    <row r="42" spans="1:19" ht="13.5" customHeight="1" thickBot="1">
      <c r="A42" s="86"/>
      <c r="B42" s="87"/>
      <c r="C42" s="7"/>
      <c r="D42" s="7"/>
      <c r="E42" s="7"/>
      <c r="F42" s="7"/>
      <c r="G42" s="7"/>
      <c r="H42" s="7"/>
      <c r="I42" s="51"/>
      <c r="J42" s="58"/>
      <c r="K42" s="4"/>
      <c r="L42" s="4"/>
      <c r="M42" s="4"/>
      <c r="N42" s="4"/>
      <c r="O42" s="4"/>
      <c r="P42" s="4"/>
      <c r="Q42" s="56"/>
      <c r="R42" s="62"/>
      <c r="S42" s="51"/>
    </row>
    <row r="43" spans="1:21" s="1" customFormat="1" ht="13.5" customHeight="1" thickBot="1">
      <c r="A43" s="70" t="s">
        <v>18</v>
      </c>
      <c r="B43" s="26"/>
      <c r="C43" s="27">
        <f>C18+C28+C35+C41</f>
        <v>174806617.2</v>
      </c>
      <c r="D43" s="28"/>
      <c r="E43" s="28">
        <f>E18+E28+E35+E41</f>
        <v>1585862584.4199998</v>
      </c>
      <c r="F43" s="28"/>
      <c r="G43" s="28">
        <f>G18+G28+G35+G41</f>
        <v>1381276549.5</v>
      </c>
      <c r="H43" s="28"/>
      <c r="I43" s="63">
        <f>I18+I28+I35+I41</f>
        <v>0.5512296770613483</v>
      </c>
      <c r="J43" s="30"/>
      <c r="K43" s="28">
        <f>K18+K28+K35+K41</f>
        <v>102295334.50999999</v>
      </c>
      <c r="L43" s="28"/>
      <c r="M43" s="28">
        <f>M18+M28+M35+M41</f>
        <v>1730784368.33</v>
      </c>
      <c r="N43" s="28"/>
      <c r="O43" s="28">
        <f>O18+O28+O35+O41</f>
        <v>1592613379</v>
      </c>
      <c r="P43" s="28"/>
      <c r="Q43" s="29">
        <f>K43/$K$69</f>
        <v>0.3457518614385347</v>
      </c>
      <c r="R43" s="31"/>
      <c r="S43" s="29">
        <f>(K43-C43)/K43</f>
        <v>-0.7088425199187514</v>
      </c>
      <c r="U43"/>
    </row>
    <row r="44" spans="1:19" s="4" customFormat="1" ht="13.5" customHeight="1" thickBo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s="4" customFormat="1" ht="36" customHeight="1" thickBot="1">
      <c r="A45" s="71" t="s">
        <v>28</v>
      </c>
      <c r="B45" s="72"/>
      <c r="C45" s="73"/>
      <c r="D45" s="74"/>
      <c r="E45" s="74"/>
      <c r="F45" s="74"/>
      <c r="G45" s="74"/>
      <c r="H45" s="74"/>
      <c r="I45" s="75"/>
      <c r="J45" s="76"/>
      <c r="K45" s="74"/>
      <c r="L45" s="74"/>
      <c r="M45" s="74"/>
      <c r="N45" s="74"/>
      <c r="O45" s="74"/>
      <c r="P45" s="74"/>
      <c r="Q45" s="75"/>
      <c r="R45" s="77"/>
      <c r="S45" s="75"/>
    </row>
    <row r="46" spans="1:19" s="4" customFormat="1" ht="13.5" customHeigh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ht="13.5" customHeight="1">
      <c r="A47" s="38" t="s">
        <v>15</v>
      </c>
      <c r="B47" s="41"/>
      <c r="C47" s="50"/>
      <c r="D47" s="7"/>
      <c r="E47" s="7"/>
      <c r="F47" s="7"/>
      <c r="G47" s="7"/>
      <c r="H47" s="7"/>
      <c r="I47" s="51"/>
      <c r="J47" s="58"/>
      <c r="K47" s="4"/>
      <c r="L47" s="4"/>
      <c r="M47" s="4"/>
      <c r="N47" s="4"/>
      <c r="O47" s="4"/>
      <c r="P47" s="4"/>
      <c r="Q47" s="56"/>
      <c r="R47" s="62"/>
      <c r="S47" s="51"/>
    </row>
    <row r="48" spans="1:19" ht="13.5" customHeight="1">
      <c r="A48" s="43" t="s">
        <v>31</v>
      </c>
      <c r="B48" s="41"/>
      <c r="C48" s="7">
        <v>115560259.24</v>
      </c>
      <c r="D48" s="7"/>
      <c r="E48" s="7">
        <v>1165328748.46</v>
      </c>
      <c r="F48" s="7"/>
      <c r="G48" s="7">
        <v>1108404583.31</v>
      </c>
      <c r="H48" s="7"/>
      <c r="I48" s="59">
        <f>C48/$C$69</f>
        <v>0.36440407921806567</v>
      </c>
      <c r="J48" s="58"/>
      <c r="K48" s="7">
        <v>129191426.29</v>
      </c>
      <c r="L48" s="7"/>
      <c r="M48" s="7">
        <v>1432911325.32</v>
      </c>
      <c r="N48" s="7"/>
      <c r="O48" s="7">
        <v>1196428249.03</v>
      </c>
      <c r="P48" s="7"/>
      <c r="Q48" s="59">
        <f>K48/$K$69</f>
        <v>0.43665897702597734</v>
      </c>
      <c r="R48" s="62"/>
      <c r="S48" s="51">
        <f>(K48-C48)/K48</f>
        <v>0.10551139066613993</v>
      </c>
    </row>
    <row r="49" spans="1:19" ht="13.5" customHeight="1">
      <c r="A49" s="43" t="s">
        <v>37</v>
      </c>
      <c r="B49" s="41"/>
      <c r="C49" s="7">
        <v>13999437.29</v>
      </c>
      <c r="D49" s="7"/>
      <c r="E49" s="7">
        <v>144558102.02</v>
      </c>
      <c r="F49" s="7"/>
      <c r="G49" s="7">
        <v>139491552.99</v>
      </c>
      <c r="H49" s="7"/>
      <c r="I49" s="59">
        <f>C49/$C$69</f>
        <v>0.04414538431104252</v>
      </c>
      <c r="J49" s="58"/>
      <c r="K49" s="7">
        <v>5876194.56</v>
      </c>
      <c r="L49" s="7"/>
      <c r="M49" s="7">
        <v>160006288.63</v>
      </c>
      <c r="N49" s="7"/>
      <c r="O49" s="7">
        <v>133191648.67</v>
      </c>
      <c r="P49" s="7"/>
      <c r="Q49" s="59">
        <f>K49/$K$69</f>
        <v>0.019861171743823566</v>
      </c>
      <c r="R49" s="62"/>
      <c r="S49" s="51">
        <f>(K49-C49)/K49</f>
        <v>-1.3823985314060125</v>
      </c>
    </row>
    <row r="50" spans="1:19" ht="13.5" customHeight="1">
      <c r="A50" s="43" t="s">
        <v>39</v>
      </c>
      <c r="B50" s="41"/>
      <c r="C50" s="7">
        <v>3454336.91</v>
      </c>
      <c r="D50" s="7"/>
      <c r="E50" s="7">
        <v>38378111.58</v>
      </c>
      <c r="F50" s="7"/>
      <c r="G50" s="7">
        <v>37092755.51</v>
      </c>
      <c r="H50" s="7"/>
      <c r="I50" s="59">
        <f>C50/$C$69</f>
        <v>0.010892797136974719</v>
      </c>
      <c r="J50" s="58"/>
      <c r="K50" s="7">
        <v>36161332.61</v>
      </c>
      <c r="L50" s="7"/>
      <c r="M50" s="7">
        <v>101289239.84</v>
      </c>
      <c r="N50" s="7"/>
      <c r="O50" s="7">
        <v>39322080.99</v>
      </c>
      <c r="P50" s="7"/>
      <c r="Q50" s="59">
        <f>K50/$K$69</f>
        <v>0.12222305271198129</v>
      </c>
      <c r="R50" s="62"/>
      <c r="S50" s="51">
        <f>(K50-C50)/K50</f>
        <v>0.9044742917177576</v>
      </c>
    </row>
    <row r="51" spans="1:19" ht="13.5" customHeight="1">
      <c r="A51" s="43" t="s">
        <v>47</v>
      </c>
      <c r="B51" s="41"/>
      <c r="C51" s="7">
        <v>0</v>
      </c>
      <c r="D51" s="7">
        <v>9485.48</v>
      </c>
      <c r="E51" s="7">
        <v>0</v>
      </c>
      <c r="F51" s="7"/>
      <c r="G51" s="7">
        <v>0</v>
      </c>
      <c r="H51" s="7"/>
      <c r="I51" s="59">
        <v>0</v>
      </c>
      <c r="J51" s="57"/>
      <c r="K51" s="7">
        <v>11394225.1</v>
      </c>
      <c r="L51" s="7">
        <v>9485.48</v>
      </c>
      <c r="M51" s="7">
        <v>11394225.1</v>
      </c>
      <c r="N51" s="7"/>
      <c r="O51" s="7">
        <v>0</v>
      </c>
      <c r="P51" s="7"/>
      <c r="Q51" s="59">
        <f>K51/$K$69</f>
        <v>0.03851177140038148</v>
      </c>
      <c r="R51" s="62"/>
      <c r="S51" s="51">
        <f>(K51-C51)/K51</f>
        <v>1</v>
      </c>
    </row>
    <row r="52" spans="1:19" ht="13.5" customHeight="1">
      <c r="A52" s="43" t="s">
        <v>32</v>
      </c>
      <c r="B52" s="41"/>
      <c r="C52" s="7">
        <v>685131.26</v>
      </c>
      <c r="D52" s="7">
        <v>9485.48</v>
      </c>
      <c r="E52" s="7">
        <v>6013574</v>
      </c>
      <c r="F52" s="7"/>
      <c r="G52" s="7">
        <v>5085315</v>
      </c>
      <c r="H52" s="7"/>
      <c r="I52" s="59">
        <f>C52/$C$69</f>
        <v>0.002160471321073277</v>
      </c>
      <c r="J52" s="57"/>
      <c r="K52" s="7">
        <v>740834.4</v>
      </c>
      <c r="L52" s="7">
        <v>9485.48</v>
      </c>
      <c r="M52" s="7">
        <v>6667511.18</v>
      </c>
      <c r="N52" s="7"/>
      <c r="O52" s="7">
        <v>5738805.63</v>
      </c>
      <c r="P52" s="7"/>
      <c r="Q52" s="59">
        <f>K52/$K$69</f>
        <v>0.002503974145493999</v>
      </c>
      <c r="R52" s="62"/>
      <c r="S52" s="51">
        <f>(K52-C52)/K52</f>
        <v>0.07518973201028463</v>
      </c>
    </row>
    <row r="53" spans="1:19" ht="13.5" customHeight="1">
      <c r="A53" s="43" t="s">
        <v>33</v>
      </c>
      <c r="B53" s="41"/>
      <c r="C53" s="8">
        <v>8533037.14</v>
      </c>
      <c r="D53" s="7"/>
      <c r="E53" s="8">
        <v>76563040.24</v>
      </c>
      <c r="F53" s="7"/>
      <c r="G53" s="8">
        <v>74772749.44</v>
      </c>
      <c r="H53" s="7"/>
      <c r="I53" s="60">
        <f>C53/$C$69</f>
        <v>0.026907810369976606</v>
      </c>
      <c r="J53" s="57"/>
      <c r="K53" s="8">
        <v>10166546.68</v>
      </c>
      <c r="L53" s="7"/>
      <c r="M53" s="8">
        <v>91232560.28</v>
      </c>
      <c r="N53" s="7"/>
      <c r="O53" s="8">
        <v>82158919.65</v>
      </c>
      <c r="P53" s="7"/>
      <c r="Q53" s="60">
        <f>K53/$K$69</f>
        <v>0.03436229477961317</v>
      </c>
      <c r="R53" s="62"/>
      <c r="S53" s="51">
        <f>(K53-C53)/K53</f>
        <v>0.16067496578887486</v>
      </c>
    </row>
    <row r="54" spans="1:19" ht="13.5" customHeight="1">
      <c r="A54" s="43"/>
      <c r="B54" s="41"/>
      <c r="C54" s="7">
        <f>SUM(C48:C53)</f>
        <v>142232201.84</v>
      </c>
      <c r="D54" s="7"/>
      <c r="E54" s="7">
        <f>SUM(E48:E53)</f>
        <v>1430841576.3</v>
      </c>
      <c r="F54" s="7"/>
      <c r="G54" s="7">
        <f>SUM(G48:G53)</f>
        <v>1364846956.25</v>
      </c>
      <c r="H54" s="7"/>
      <c r="I54" s="59">
        <f>SUM(I48:I53)</f>
        <v>0.4485105423571328</v>
      </c>
      <c r="J54" s="58"/>
      <c r="K54" s="7">
        <f>SUM(K48:K53)</f>
        <v>193530559.64</v>
      </c>
      <c r="L54" s="7"/>
      <c r="M54" s="7">
        <f>SUM(M48:M53)</f>
        <v>1803501150.3499997</v>
      </c>
      <c r="N54" s="7"/>
      <c r="O54" s="7">
        <f>SUM(O48:O53)</f>
        <v>1456839703.9700003</v>
      </c>
      <c r="P54" s="7"/>
      <c r="Q54" s="59">
        <f>SUM(Q48:Q53)</f>
        <v>0.6541212418072708</v>
      </c>
      <c r="R54" s="62"/>
      <c r="S54" s="85">
        <f>(K54-C54)/K54</f>
        <v>0.26506593013229396</v>
      </c>
    </row>
    <row r="55" spans="1:19" ht="13.5" customHeight="1" thickBot="1">
      <c r="A55" s="35"/>
      <c r="B55" s="36"/>
      <c r="C55" s="35"/>
      <c r="D55" s="10"/>
      <c r="E55" s="10"/>
      <c r="F55" s="10"/>
      <c r="G55" s="10"/>
      <c r="H55" s="10"/>
      <c r="I55" s="49"/>
      <c r="J55" s="58"/>
      <c r="K55" s="4"/>
      <c r="L55" s="4"/>
      <c r="M55" s="4"/>
      <c r="N55" s="4"/>
      <c r="O55" s="4"/>
      <c r="P55" s="4"/>
      <c r="Q55" s="56"/>
      <c r="R55" s="62"/>
      <c r="S55" s="49"/>
    </row>
    <row r="56" spans="1:21" s="4" customFormat="1" ht="34.5" customHeight="1" thickBot="1">
      <c r="A56" s="127" t="s">
        <v>30</v>
      </c>
      <c r="B56" s="128"/>
      <c r="C56" s="28">
        <f>C54</f>
        <v>142232201.84</v>
      </c>
      <c r="D56" s="28"/>
      <c r="E56" s="28">
        <f>E54</f>
        <v>1430841576.3</v>
      </c>
      <c r="F56" s="28"/>
      <c r="G56" s="28">
        <f>G54</f>
        <v>1364846956.25</v>
      </c>
      <c r="H56" s="28"/>
      <c r="I56" s="63">
        <f>I54</f>
        <v>0.4485105423571328</v>
      </c>
      <c r="J56" s="31"/>
      <c r="K56" s="28">
        <f>K54</f>
        <v>193530559.64</v>
      </c>
      <c r="L56" s="28"/>
      <c r="M56" s="28">
        <f>M54</f>
        <v>1803501150.3499997</v>
      </c>
      <c r="N56" s="28"/>
      <c r="O56" s="28">
        <f>O54</f>
        <v>1456839703.9700003</v>
      </c>
      <c r="P56" s="28"/>
      <c r="Q56" s="29">
        <f>K56/$K$69</f>
        <v>0.6541212418072708</v>
      </c>
      <c r="R56" s="31"/>
      <c r="S56" s="29">
        <f>(K56-C56)/K56</f>
        <v>0.26506593013229396</v>
      </c>
      <c r="U56"/>
    </row>
    <row r="57" spans="1:19" s="4" customFormat="1" ht="13.5" customHeight="1" thickBot="1">
      <c r="A57" s="43"/>
      <c r="B57" s="41"/>
      <c r="C57" s="50"/>
      <c r="D57" s="7"/>
      <c r="E57" s="7"/>
      <c r="F57" s="7"/>
      <c r="G57" s="7"/>
      <c r="H57" s="7"/>
      <c r="I57" s="51"/>
      <c r="J57" s="57"/>
      <c r="Q57" s="56"/>
      <c r="R57" s="62"/>
      <c r="S57" s="51"/>
    </row>
    <row r="58" spans="1:19" s="4" customFormat="1" ht="13.5" customHeight="1" thickBot="1">
      <c r="A58" s="78" t="s">
        <v>34</v>
      </c>
      <c r="B58" s="79"/>
      <c r="C58" s="73"/>
      <c r="D58" s="74"/>
      <c r="E58" s="74"/>
      <c r="F58" s="74"/>
      <c r="G58" s="74"/>
      <c r="H58" s="74"/>
      <c r="I58" s="75"/>
      <c r="J58" s="77"/>
      <c r="K58" s="72"/>
      <c r="L58" s="72"/>
      <c r="M58" s="72"/>
      <c r="N58" s="72"/>
      <c r="O58" s="72"/>
      <c r="P58" s="72"/>
      <c r="Q58" s="80"/>
      <c r="R58" s="77"/>
      <c r="S58" s="75"/>
    </row>
    <row r="59" spans="1:19" s="4" customFormat="1" ht="13.5" customHeight="1">
      <c r="A59" s="44"/>
      <c r="B59" s="45"/>
      <c r="C59" s="53"/>
      <c r="D59" s="11"/>
      <c r="E59" s="11"/>
      <c r="F59" s="11"/>
      <c r="G59" s="11"/>
      <c r="H59" s="11"/>
      <c r="I59" s="54"/>
      <c r="J59" s="57"/>
      <c r="K59" s="1"/>
      <c r="L59" s="1"/>
      <c r="M59" s="1"/>
      <c r="N59" s="1"/>
      <c r="O59" s="1"/>
      <c r="P59" s="1"/>
      <c r="Q59" s="61"/>
      <c r="R59" s="57"/>
      <c r="S59" s="54"/>
    </row>
    <row r="60" spans="1:19" s="4" customFormat="1" ht="13.5" customHeight="1">
      <c r="A60" s="38" t="s">
        <v>35</v>
      </c>
      <c r="B60" s="41"/>
      <c r="C60" s="50"/>
      <c r="D60" s="7"/>
      <c r="E60" s="7"/>
      <c r="F60" s="7"/>
      <c r="G60" s="7"/>
      <c r="H60" s="7"/>
      <c r="I60" s="51"/>
      <c r="J60" s="57"/>
      <c r="K60" s="1"/>
      <c r="L60" s="1"/>
      <c r="M60" s="1"/>
      <c r="N60" s="1"/>
      <c r="O60" s="1"/>
      <c r="P60" s="1"/>
      <c r="Q60" s="61"/>
      <c r="R60" s="57"/>
      <c r="S60" s="51"/>
    </row>
    <row r="61" spans="1:19" s="4" customFormat="1" ht="13.5" customHeight="1">
      <c r="A61" s="43" t="s">
        <v>41</v>
      </c>
      <c r="B61" s="41"/>
      <c r="C61" s="50">
        <v>0</v>
      </c>
      <c r="D61" s="7"/>
      <c r="E61" s="7">
        <v>0</v>
      </c>
      <c r="F61" s="7"/>
      <c r="G61" s="7">
        <v>0</v>
      </c>
      <c r="H61" s="7"/>
      <c r="I61" s="59">
        <f>C61/$C$69</f>
        <v>0</v>
      </c>
      <c r="J61" s="1"/>
      <c r="K61" s="7">
        <v>132.07</v>
      </c>
      <c r="L61" s="1"/>
      <c r="M61" s="7">
        <v>16885.41</v>
      </c>
      <c r="N61" s="1"/>
      <c r="O61" s="7">
        <v>91045</v>
      </c>
      <c r="P61" s="1"/>
      <c r="Q61" s="59">
        <f>K61/$K$69</f>
        <v>4.463883769373998E-07</v>
      </c>
      <c r="R61" s="57"/>
      <c r="S61" s="51">
        <f>(K61-C61)/K61</f>
        <v>1</v>
      </c>
    </row>
    <row r="62" spans="1:19" s="4" customFormat="1" ht="13.5" customHeight="1">
      <c r="A62" s="43" t="s">
        <v>19</v>
      </c>
      <c r="B62" s="41"/>
      <c r="C62" s="50">
        <v>82381.93</v>
      </c>
      <c r="D62" s="7"/>
      <c r="E62" s="7">
        <v>91044.27</v>
      </c>
      <c r="F62" s="7"/>
      <c r="G62" s="7">
        <v>695101</v>
      </c>
      <c r="H62" s="7"/>
      <c r="I62" s="59">
        <f>C62/$C$69</f>
        <v>0.0002597805815190307</v>
      </c>
      <c r="J62" s="57"/>
      <c r="K62" s="7">
        <v>0</v>
      </c>
      <c r="L62" s="7"/>
      <c r="M62" s="7">
        <v>0</v>
      </c>
      <c r="N62" s="7"/>
      <c r="O62" s="7">
        <v>0</v>
      </c>
      <c r="P62" s="7"/>
      <c r="Q62" s="59">
        <f>K62/$K$69</f>
        <v>0</v>
      </c>
      <c r="R62" s="57"/>
      <c r="S62" s="51">
        <v>0</v>
      </c>
    </row>
    <row r="63" spans="1:19" s="4" customFormat="1" ht="13.5" customHeight="1">
      <c r="A63" s="43" t="s">
        <v>32</v>
      </c>
      <c r="B63" s="41"/>
      <c r="C63" s="8">
        <v>0</v>
      </c>
      <c r="D63" s="7"/>
      <c r="E63" s="8">
        <v>0</v>
      </c>
      <c r="F63" s="7"/>
      <c r="G63" s="8">
        <v>0</v>
      </c>
      <c r="H63" s="7"/>
      <c r="I63" s="60">
        <f>C63/$C$69</f>
        <v>0</v>
      </c>
      <c r="J63" s="57"/>
      <c r="K63" s="8">
        <v>37412.04</v>
      </c>
      <c r="L63" s="7"/>
      <c r="M63" s="8">
        <v>135474.59</v>
      </c>
      <c r="N63" s="7"/>
      <c r="O63" s="8">
        <v>0</v>
      </c>
      <c r="P63" s="7"/>
      <c r="Q63" s="60">
        <f>K63/$K$69</f>
        <v>0.00012645036581749892</v>
      </c>
      <c r="R63" s="57"/>
      <c r="S63" s="52">
        <v>0</v>
      </c>
    </row>
    <row r="64" spans="1:19" s="4" customFormat="1" ht="13.5" customHeight="1">
      <c r="A64" s="44"/>
      <c r="B64" s="45"/>
      <c r="C64" s="7">
        <f>SUM(C61:C63)</f>
        <v>82381.93</v>
      </c>
      <c r="D64" s="7"/>
      <c r="E64" s="7">
        <f>SUM(E61:E63)</f>
        <v>91044.27</v>
      </c>
      <c r="F64" s="7"/>
      <c r="G64" s="7">
        <f>SUM(G61:G63)</f>
        <v>695101</v>
      </c>
      <c r="H64" s="7"/>
      <c r="I64" s="59">
        <f>SUM(I63:I63)</f>
        <v>0</v>
      </c>
      <c r="J64" s="57"/>
      <c r="K64" s="7">
        <f>SUM(K61:K63)</f>
        <v>37544.11</v>
      </c>
      <c r="L64" s="7"/>
      <c r="M64" s="7">
        <f>SUM(M61:M63)</f>
        <v>152360</v>
      </c>
      <c r="N64" s="7"/>
      <c r="O64" s="7">
        <f>SUM(O61:O63)</f>
        <v>91045</v>
      </c>
      <c r="P64" s="7"/>
      <c r="Q64" s="59">
        <f>SUM(Q61:Q63)</f>
        <v>0.00012689675419443633</v>
      </c>
      <c r="R64" s="57"/>
      <c r="S64" s="85">
        <f>(K64-C64)/K64</f>
        <v>-1.1942704195145388</v>
      </c>
    </row>
    <row r="65" spans="1:19" s="1" customFormat="1" ht="13.5" customHeight="1" thickBot="1">
      <c r="A65" s="43"/>
      <c r="B65" s="45"/>
      <c r="C65" s="53"/>
      <c r="D65" s="11"/>
      <c r="E65" s="11"/>
      <c r="F65" s="11"/>
      <c r="G65" s="11"/>
      <c r="H65" s="11"/>
      <c r="I65" s="54"/>
      <c r="J65" s="57"/>
      <c r="Q65" s="61"/>
      <c r="R65" s="57"/>
      <c r="S65" s="54"/>
    </row>
    <row r="66" spans="1:19" ht="13.5" customHeight="1" thickBot="1">
      <c r="A66" s="25" t="s">
        <v>36</v>
      </c>
      <c r="B66" s="26"/>
      <c r="C66" s="27">
        <f>C64</f>
        <v>82381.93</v>
      </c>
      <c r="D66" s="64"/>
      <c r="E66" s="28">
        <f>E64</f>
        <v>91044.27</v>
      </c>
      <c r="F66" s="28"/>
      <c r="G66" s="28">
        <f>G64</f>
        <v>695101</v>
      </c>
      <c r="H66" s="64"/>
      <c r="I66" s="63">
        <f>I64</f>
        <v>0</v>
      </c>
      <c r="J66" s="65"/>
      <c r="K66" s="28">
        <f>K64</f>
        <v>37544.11</v>
      </c>
      <c r="L66" s="64"/>
      <c r="M66" s="28">
        <f>M64</f>
        <v>152360</v>
      </c>
      <c r="N66" s="28"/>
      <c r="O66" s="28">
        <f>O64</f>
        <v>91045</v>
      </c>
      <c r="P66" s="64"/>
      <c r="Q66" s="63">
        <f>Q64</f>
        <v>0.00012689675419443633</v>
      </c>
      <c r="R66" s="31"/>
      <c r="S66" s="29">
        <f>(K66-C66)/K66</f>
        <v>-1.1942704195145388</v>
      </c>
    </row>
    <row r="67" spans="1:19" s="4" customFormat="1" ht="13.5" customHeight="1">
      <c r="A67" s="42"/>
      <c r="B67" s="41"/>
      <c r="C67" s="50"/>
      <c r="D67" s="7"/>
      <c r="E67" s="7"/>
      <c r="F67" s="7"/>
      <c r="G67" s="7"/>
      <c r="H67" s="7"/>
      <c r="I67" s="51"/>
      <c r="J67" s="58"/>
      <c r="Q67" s="56"/>
      <c r="R67" s="62"/>
      <c r="S67" s="51"/>
    </row>
    <row r="68" spans="1:19" ht="13.5" customHeight="1" thickBot="1">
      <c r="A68" s="42"/>
      <c r="B68" s="41"/>
      <c r="C68" s="50"/>
      <c r="D68" s="7"/>
      <c r="E68" s="7"/>
      <c r="F68" s="7"/>
      <c r="G68" s="7"/>
      <c r="H68" s="7"/>
      <c r="I68" s="51"/>
      <c r="J68" s="58"/>
      <c r="K68" s="4"/>
      <c r="L68" s="4"/>
      <c r="M68" s="4"/>
      <c r="N68" s="4"/>
      <c r="O68" s="4"/>
      <c r="P68" s="4"/>
      <c r="Q68" s="56"/>
      <c r="R68" s="62"/>
      <c r="S68" s="51"/>
    </row>
    <row r="69" spans="1:21" s="15" customFormat="1" ht="20.25" thickBot="1">
      <c r="A69" s="32" t="s">
        <v>17</v>
      </c>
      <c r="B69" s="33"/>
      <c r="C69" s="66">
        <f>C43+C56+C66</f>
        <v>317121200.96999997</v>
      </c>
      <c r="D69" s="67"/>
      <c r="E69" s="67">
        <f>E43+E56+E66</f>
        <v>3016795204.99</v>
      </c>
      <c r="F69" s="67"/>
      <c r="G69" s="67">
        <f>G43+G56+G66</f>
        <v>2746818606.75</v>
      </c>
      <c r="H69" s="67"/>
      <c r="I69" s="68">
        <f>I43+I56+I66</f>
        <v>0.999740219418481</v>
      </c>
      <c r="J69" s="69"/>
      <c r="K69" s="67">
        <f>K43+K56+K66</f>
        <v>295863438.26</v>
      </c>
      <c r="L69" s="67"/>
      <c r="M69" s="67">
        <f>M43+M56+M66</f>
        <v>3534437878.6799994</v>
      </c>
      <c r="N69" s="67"/>
      <c r="O69" s="67">
        <f>O43+O56+O66</f>
        <v>3049544127.9700003</v>
      </c>
      <c r="P69" s="67"/>
      <c r="Q69" s="68">
        <f>Q43+Q56+Q66</f>
        <v>0.9999999999999999</v>
      </c>
      <c r="R69" s="31"/>
      <c r="S69" s="68">
        <f>(K69-C69)/K69</f>
        <v>-0.07184991438962121</v>
      </c>
      <c r="U69" s="126"/>
    </row>
    <row r="70" spans="1:10" s="15" customFormat="1" ht="13.5" customHeight="1">
      <c r="A70" s="9"/>
      <c r="B70" s="14"/>
      <c r="C70" s="11"/>
      <c r="D70" s="11"/>
      <c r="E70" s="11"/>
      <c r="F70" s="11"/>
      <c r="G70" s="11"/>
      <c r="H70" s="11"/>
      <c r="I70" s="12"/>
      <c r="J70" s="6"/>
    </row>
    <row r="71" spans="1:10" s="15" customFormat="1" ht="13.5" customHeight="1">
      <c r="A71" s="9"/>
      <c r="B71" s="14"/>
      <c r="C71" s="11"/>
      <c r="D71" s="11"/>
      <c r="E71" s="11"/>
      <c r="F71" s="11"/>
      <c r="G71" s="11"/>
      <c r="H71" s="11"/>
      <c r="I71" s="12"/>
      <c r="J71" s="6"/>
    </row>
    <row r="72" spans="1:10" ht="13.5" customHeight="1">
      <c r="A72" s="2"/>
      <c r="B72" s="2"/>
      <c r="C72" s="2"/>
      <c r="D72" s="2"/>
      <c r="E72" s="2"/>
      <c r="F72" s="2"/>
      <c r="G72" s="2"/>
      <c r="H72" s="2"/>
      <c r="I72" s="5"/>
      <c r="J72" s="13"/>
    </row>
    <row r="73" spans="1:10" ht="13.5" customHeight="1">
      <c r="A73" s="16"/>
      <c r="B73" s="16"/>
      <c r="C73" s="17"/>
      <c r="D73" s="17"/>
      <c r="E73" s="17"/>
      <c r="F73" s="17"/>
      <c r="G73" s="18"/>
      <c r="H73" s="18"/>
      <c r="I73" s="19"/>
      <c r="J73" s="6"/>
    </row>
    <row r="74" spans="1:10" ht="13.5" customHeight="1">
      <c r="A74" s="16"/>
      <c r="B74" s="16"/>
      <c r="C74" s="17"/>
      <c r="D74" s="17"/>
      <c r="E74" s="17"/>
      <c r="F74" s="17"/>
      <c r="G74" s="18"/>
      <c r="H74" s="18"/>
      <c r="I74" s="19"/>
      <c r="J74" s="6"/>
    </row>
    <row r="75" spans="1:10" ht="13.5" customHeight="1">
      <c r="A75" s="16"/>
      <c r="B75" s="16"/>
      <c r="C75" s="17"/>
      <c r="D75" s="17"/>
      <c r="E75" s="17"/>
      <c r="F75" s="17"/>
      <c r="G75" s="18"/>
      <c r="H75" s="18"/>
      <c r="I75" s="19"/>
      <c r="J75" s="1"/>
    </row>
    <row r="76" spans="1:10" ht="13.5" customHeight="1">
      <c r="A76" s="20"/>
      <c r="B76" s="21"/>
      <c r="C76" s="22"/>
      <c r="D76" s="22"/>
      <c r="G76" s="20"/>
      <c r="H76" s="20"/>
      <c r="I76" s="23"/>
      <c r="J76" s="1"/>
    </row>
    <row r="77" spans="1:10" ht="13.5" customHeight="1">
      <c r="A77" s="20"/>
      <c r="B77" s="21"/>
      <c r="C77" s="22"/>
      <c r="D77" s="22"/>
      <c r="G77" s="20"/>
      <c r="H77" s="20"/>
      <c r="I77" s="23"/>
      <c r="J77" s="1"/>
    </row>
    <row r="78" spans="3:10" ht="13.5" customHeight="1">
      <c r="C78" s="22"/>
      <c r="D78" s="22"/>
      <c r="J78" s="1"/>
    </row>
    <row r="79" ht="13.5" customHeight="1">
      <c r="J79" s="1"/>
    </row>
    <row r="80" spans="3:10" ht="13.5" customHeight="1">
      <c r="C80" s="22"/>
      <c r="D80" s="22"/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spans="2:10" ht="13.5" customHeight="1">
      <c r="B87" s="21"/>
      <c r="J87" s="1"/>
    </row>
    <row r="88" spans="2:10" ht="13.5" customHeight="1">
      <c r="B88" s="21"/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</sheetData>
  <sheetProtection/>
  <mergeCells count="6">
    <mergeCell ref="A56:B56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2023-11-13T17:08:01Z</cp:lastPrinted>
  <dcterms:created xsi:type="dcterms:W3CDTF">2009-02-19T19:53:26Z</dcterms:created>
  <dcterms:modified xsi:type="dcterms:W3CDTF">2023-11-13T17:08:04Z</dcterms:modified>
  <cp:category/>
  <cp:version/>
  <cp:contentType/>
  <cp:contentStatus/>
</cp:coreProperties>
</file>