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2017'!$A$9:$J$74</definedName>
    <definedName name="A_impresión_IM">#REF!</definedName>
    <definedName name="_xlnm.Print_Area" localSheetId="0">'FEBRERO 2017'!$A$2:$S$67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<sst xmlns="http://schemas.openxmlformats.org/spreadsheetml/2006/main" count="50" uniqueCount="46">
  <si>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</si>
  <si>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</si>
  <si>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</si>
  <si>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</si>
  <si>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</si>
  <si>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</si>
  <si>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</si>
  <si>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</si>
  <si>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</si>
  <si>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</si>
  <si>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</si>
  <si>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</si>
  <si>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</si>
  <si>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</si>
  <si>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</si>
  <si>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</si>
  <si>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</si>
  <si>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</si>
  <si>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</si>
  <si>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</si>
  <si>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</si>
  <si>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</si>
  <si>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</si>
  <si>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</si>
  <si>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</si>
  <si>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</si>
  <si>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</si>
  <si>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</si>
  <si>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</si>
  <si>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</si>
  <si>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</si>
  <si>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</si>
  <si>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</si>
  <si>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</si>
  <si>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</si>
  <si>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</si>
  <si>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</si>
  <si>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</si>
  <si>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</si>
  <si>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</si>
  <si>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</si>
  <si>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</si>
  <si>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MAYO</t>
  </si>
  <si>
    <t>COMPARATIVO MES MAYO DE  2022 VS MES DE MAYO 2023</t>
  </si>
  <si>
    <t>2023 VS 2022</t>
  </si>
  <si>
    <t>OTROS INGRESOS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</si>
</sst>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  <xf numFmtId="9" fontId="0" fillId="0" borderId="0" xfId="55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99"/>
  <sheetViews>
    <sheetView showGridLines="0" tabSelected="1" zoomScale="75" zoomScaleNormal="75" zoomScalePageLayoutView="0" workbookViewId="0" topLeftCell="A1">
      <selection activeCell="K61" sqref="K61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2022</v>
      </c>
      <c r="D8" s="128"/>
      <c r="E8" s="128"/>
      <c r="F8" s="128"/>
      <c r="G8" s="128"/>
      <c r="H8" s="128"/>
      <c r="I8" s="129"/>
      <c r="J8" s="115"/>
      <c r="K8" s="128">
        <v>2023</v>
      </c>
      <c r="L8" s="128"/>
      <c r="M8" s="128"/>
      <c r="N8" s="128"/>
      <c r="O8" s="128"/>
      <c r="P8" s="128"/>
      <c r="Q8" s="129"/>
      <c r="R8" s="115"/>
      <c r="S8" s="116" t="str">
        <f>C10</f>
        <v>MAYO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42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MAYO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44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74221682.58</v>
      </c>
      <c r="D14" s="7"/>
      <c r="E14" s="7">
        <v>226001049.91</v>
      </c>
      <c r="F14" s="7"/>
      <c r="G14" s="7">
        <v>172593859.19</v>
      </c>
      <c r="H14" s="7"/>
      <c r="I14" s="59">
        <f>C14/$C$67</f>
        <v>0.2721448508692115</v>
      </c>
      <c r="J14" s="58"/>
      <c r="K14" s="7">
        <v>71555184.81</v>
      </c>
      <c r="L14" s="7"/>
      <c r="M14" s="7">
        <v>265020946.65</v>
      </c>
      <c r="N14" s="7"/>
      <c r="O14" s="7">
        <v>221326610</v>
      </c>
      <c r="P14" s="7"/>
      <c r="Q14" s="59">
        <f>K14/$K$67</f>
        <v>0.2159214155531101</v>
      </c>
      <c r="R14" s="62"/>
      <c r="S14" s="51">
        <f>(K14-C14)/K14</f>
        <v>-0.037264913466163625</v>
      </c>
    </row>
    <row r="15" spans="1:19" ht="13.5" customHeight="1">
      <c r="A15" s="40" t="s">
        <v>6</v>
      </c>
      <c r="B15" s="41"/>
      <c r="C15" s="7">
        <v>23981705</v>
      </c>
      <c r="D15" s="7"/>
      <c r="E15" s="7">
        <v>757023722</v>
      </c>
      <c r="F15" s="7"/>
      <c r="G15" s="7">
        <v>750574576.23</v>
      </c>
      <c r="H15" s="7"/>
      <c r="I15" s="59">
        <f>C15/$C$67</f>
        <v>0.08793249228458037</v>
      </c>
      <c r="J15" s="58"/>
      <c r="K15" s="7">
        <v>17381555</v>
      </c>
      <c r="L15" s="7"/>
      <c r="M15" s="7">
        <f>K15+746041680</f>
        <v>763423235</v>
      </c>
      <c r="N15" s="7"/>
      <c r="O15" s="7">
        <v>764036961</v>
      </c>
      <c r="P15" s="7"/>
      <c r="Q15" s="59">
        <f>K15/$K$67</f>
        <v>0.0524497277182595</v>
      </c>
      <c r="R15" s="62"/>
      <c r="S15" s="51">
        <f>(K15-C15)/K15</f>
        <v>-0.37972149212196493</v>
      </c>
    </row>
    <row r="16" spans="1:19" ht="13.5" customHeight="1">
      <c r="A16" s="40" t="s">
        <v>7</v>
      </c>
      <c r="B16" s="41"/>
      <c r="C16" s="7">
        <v>143311.04</v>
      </c>
      <c r="D16" s="7"/>
      <c r="E16" s="7">
        <v>338777.71</v>
      </c>
      <c r="F16" s="7"/>
      <c r="G16" s="7">
        <v>260000</v>
      </c>
      <c r="H16" s="7"/>
      <c r="I16" s="59">
        <f>C16/$C$67</f>
        <v>0.0005254712673304583</v>
      </c>
      <c r="J16" s="58"/>
      <c r="K16" s="7">
        <v>205492.03</v>
      </c>
      <c r="L16" s="7"/>
      <c r="M16" s="7">
        <v>1072262.52</v>
      </c>
      <c r="N16" s="7"/>
      <c r="O16" s="7">
        <v>339143</v>
      </c>
      <c r="P16" s="7"/>
      <c r="Q16" s="81">
        <f>K16/$K$67</f>
        <v>0.0006200826693453154</v>
      </c>
      <c r="R16" s="62"/>
      <c r="S16" s="51">
        <f>(K16-C16)/K16</f>
        <v>0.30259562864798206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32.26</v>
      </c>
      <c r="F17" s="7"/>
      <c r="G17" s="7">
        <v>0</v>
      </c>
      <c r="H17" s="7"/>
      <c r="I17" s="59">
        <f>C17/$C$67</f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K17/$K$67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98346698.62</v>
      </c>
      <c r="D18" s="10"/>
      <c r="E18" s="83">
        <f>SUM(E14:E17)</f>
        <v>983363581.88</v>
      </c>
      <c r="F18" s="7"/>
      <c r="G18" s="83">
        <f>SUM(G14:G17)</f>
        <v>923428435.4200001</v>
      </c>
      <c r="H18" s="7"/>
      <c r="I18" s="84">
        <f>SUM(I14:I17)</f>
        <v>0.3606028144211223</v>
      </c>
      <c r="J18" s="58"/>
      <c r="K18" s="83">
        <f>SUM(K14:K17)</f>
        <v>89142231.84</v>
      </c>
      <c r="L18" s="10"/>
      <c r="M18" s="83">
        <f>SUM(M14:M17)</f>
        <v>1029516444.17</v>
      </c>
      <c r="N18" s="7"/>
      <c r="O18" s="83">
        <f>SUM(O14:O17)</f>
        <v>985702714</v>
      </c>
      <c r="P18" s="7"/>
      <c r="Q18" s="84">
        <f>SUM(Q14:Q17)</f>
        <v>0.2689912259407149</v>
      </c>
      <c r="R18" s="62"/>
      <c r="S18" s="85">
        <f>(K18-C18)/K18</f>
        <v>-0.10325596061495246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3472147.04</v>
      </c>
      <c r="D21" s="7"/>
      <c r="E21" s="7">
        <v>5266230.47</v>
      </c>
      <c r="F21" s="7"/>
      <c r="G21" s="7">
        <v>10144360.42</v>
      </c>
      <c r="H21" s="7"/>
      <c r="I21" s="59">
        <f>C21/$C$67</f>
        <v>0.012731144128648425</v>
      </c>
      <c r="J21" s="58"/>
      <c r="K21" s="7">
        <v>0</v>
      </c>
      <c r="L21" s="7"/>
      <c r="M21" s="7">
        <v>990823.99</v>
      </c>
      <c r="N21" s="7"/>
      <c r="O21" s="7">
        <v>5266231</v>
      </c>
      <c r="P21" s="4"/>
      <c r="Q21" s="59">
        <f aca="true" t="shared" si="0" ref="Q21:Q26">K21/$K$67</f>
        <v>0</v>
      </c>
      <c r="R21" s="62"/>
      <c r="S21" s="51">
        <v>0</v>
      </c>
    </row>
    <row r="22" spans="1:19" s="4" customFormat="1" ht="13.5" customHeight="1">
      <c r="A22" s="42" t="s">
        <v>8</v>
      </c>
      <c r="B22" s="41"/>
      <c r="C22" s="7">
        <v>810286.07</v>
      </c>
      <c r="D22" s="7"/>
      <c r="E22" s="7">
        <v>7348951.84</v>
      </c>
      <c r="F22" s="7"/>
      <c r="G22" s="7">
        <v>6099709.67</v>
      </c>
      <c r="H22" s="7"/>
      <c r="I22" s="59">
        <f>C22/$C$67</f>
        <v>0.0029710345281362583</v>
      </c>
      <c r="J22" s="58"/>
      <c r="K22" s="7">
        <v>905084.11</v>
      </c>
      <c r="L22" s="7"/>
      <c r="M22" s="7">
        <v>14260540.38</v>
      </c>
      <c r="N22" s="7"/>
      <c r="O22" s="7">
        <v>7430092</v>
      </c>
      <c r="P22" s="7"/>
      <c r="Q22" s="59">
        <f t="shared" si="0"/>
        <v>0.00273113741156204</v>
      </c>
      <c r="R22" s="62"/>
      <c r="S22" s="51">
        <f>(K22-C22)/K22</f>
        <v>0.10473948106325724</v>
      </c>
    </row>
    <row r="23" spans="1:19" s="4" customFormat="1" ht="13.5" customHeight="1">
      <c r="A23" s="40" t="s">
        <v>10</v>
      </c>
      <c r="B23" s="41"/>
      <c r="C23" s="7">
        <v>3654504.56</v>
      </c>
      <c r="D23" s="7"/>
      <c r="E23" s="7">
        <v>14012061.58</v>
      </c>
      <c r="F23" s="7"/>
      <c r="G23" s="7">
        <v>11164751.19</v>
      </c>
      <c r="H23" s="7"/>
      <c r="I23" s="59">
        <f>C23/$C$67</f>
        <v>0.013399785128962423</v>
      </c>
      <c r="J23" s="58"/>
      <c r="K23" s="7">
        <v>3750111.88</v>
      </c>
      <c r="L23" s="7"/>
      <c r="M23" s="7">
        <v>18926471.07</v>
      </c>
      <c r="N23" s="7"/>
      <c r="O23" s="7">
        <v>14040490</v>
      </c>
      <c r="P23" s="7"/>
      <c r="Q23" s="59">
        <f t="shared" si="0"/>
        <v>0.011316153647876167</v>
      </c>
      <c r="R23" s="62"/>
      <c r="S23" s="51">
        <f>(K23-C23)/K23</f>
        <v>0.02549452471268666</v>
      </c>
    </row>
    <row r="24" spans="1:19" s="4" customFormat="1" ht="13.5" customHeight="1">
      <c r="A24" s="42" t="s">
        <v>9</v>
      </c>
      <c r="B24" s="41"/>
      <c r="C24" s="7">
        <v>270625</v>
      </c>
      <c r="D24" s="7"/>
      <c r="E24" s="7">
        <v>8920739</v>
      </c>
      <c r="F24" s="7"/>
      <c r="G24" s="7">
        <v>9243980.42</v>
      </c>
      <c r="H24" s="7"/>
      <c r="I24" s="59">
        <f>C24/$C$67</f>
        <v>0.000992286858858224</v>
      </c>
      <c r="J24" s="58"/>
      <c r="K24" s="7">
        <v>551719.79</v>
      </c>
      <c r="L24" s="7"/>
      <c r="M24" s="7">
        <f>K24+12249424</f>
        <v>12801143.79</v>
      </c>
      <c r="N24" s="7"/>
      <c r="O24" s="7">
        <v>9755488</v>
      </c>
      <c r="P24" s="7"/>
      <c r="Q24" s="59">
        <f t="shared" si="0"/>
        <v>0.0016648425737671522</v>
      </c>
      <c r="R24" s="62"/>
      <c r="S24" s="51">
        <f>(K24-C24)/K24</f>
        <v>0.5094883219614073</v>
      </c>
    </row>
    <row r="25" spans="1:19" s="4" customFormat="1" ht="13.5" customHeight="1">
      <c r="A25" s="43" t="s">
        <v>21</v>
      </c>
      <c r="B25" s="41"/>
      <c r="C25" s="7">
        <v>1227582.67</v>
      </c>
      <c r="D25" s="7"/>
      <c r="E25" s="7">
        <v>11209391.63</v>
      </c>
      <c r="F25" s="7"/>
      <c r="G25" s="7">
        <v>10505840.78</v>
      </c>
      <c r="H25" s="7"/>
      <c r="I25" s="59">
        <f>C25/$C$67</f>
        <v>0.004501114647955997</v>
      </c>
      <c r="J25" s="58"/>
      <c r="K25" s="7">
        <v>1509636.85</v>
      </c>
      <c r="L25" s="7"/>
      <c r="M25" s="7">
        <v>12085838.16</v>
      </c>
      <c r="N25" s="7"/>
      <c r="O25" s="7">
        <v>11206979</v>
      </c>
      <c r="P25" s="7"/>
      <c r="Q25" s="59">
        <f t="shared" si="0"/>
        <v>0.004555406103536246</v>
      </c>
      <c r="R25" s="62"/>
      <c r="S25" s="51">
        <f>(K25-C25)/K25</f>
        <v>0.18683578106880483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84.07</v>
      </c>
      <c r="F26" s="7"/>
      <c r="G26" s="7">
        <v>0</v>
      </c>
      <c r="H26" s="7"/>
      <c r="I26" s="59">
        <v>0</v>
      </c>
      <c r="J26" s="58"/>
      <c r="K26" s="7">
        <v>0</v>
      </c>
      <c r="L26" s="7"/>
      <c r="M26" s="7">
        <v>0</v>
      </c>
      <c r="N26" s="7"/>
      <c r="O26" s="7">
        <v>0</v>
      </c>
      <c r="P26" s="7"/>
      <c r="Q26" s="59">
        <f t="shared" si="0"/>
        <v>0</v>
      </c>
      <c r="R26" s="62"/>
      <c r="S26" s="51">
        <v>0</v>
      </c>
    </row>
    <row r="27" spans="1:19" s="4" customFormat="1" ht="13.5" customHeight="1">
      <c r="A27" s="40"/>
      <c r="B27" s="41"/>
      <c r="C27" s="83">
        <f>SUM(C21:C26)</f>
        <v>9435145.34</v>
      </c>
      <c r="D27" s="7"/>
      <c r="E27" s="83">
        <f>SUM(E21:E26)</f>
        <v>46757458.59</v>
      </c>
      <c r="F27" s="7"/>
      <c r="G27" s="83">
        <f>SUM(G21:G26)</f>
        <v>47158642.480000004</v>
      </c>
      <c r="H27" s="7"/>
      <c r="I27" s="84">
        <f>SUM(I21:I26)</f>
        <v>0.034595365292561325</v>
      </c>
      <c r="J27" s="58"/>
      <c r="K27" s="83">
        <f>SUM(K21:K26)</f>
        <v>6716552.630000001</v>
      </c>
      <c r="L27" s="7"/>
      <c r="M27" s="83">
        <f>SUM(M21:M26)</f>
        <v>59064817.39</v>
      </c>
      <c r="N27" s="7"/>
      <c r="O27" s="83">
        <f>SUM(O21:O26)</f>
        <v>47699280</v>
      </c>
      <c r="P27" s="7"/>
      <c r="Q27" s="84">
        <f>SUM(Q22:Q26)</f>
        <v>0.020267539736741606</v>
      </c>
      <c r="R27" s="62"/>
      <c r="S27" s="85">
        <f>(K27-C27)/K27</f>
        <v>-0.4047601291557212</v>
      </c>
    </row>
    <row r="28" spans="1:19" s="4" customFormat="1" ht="13.5" customHeight="1">
      <c r="A28" s="40"/>
      <c r="B28" s="41"/>
      <c r="H28" s="7"/>
      <c r="I28" s="51"/>
      <c r="J28" s="58"/>
      <c r="Q28" s="56"/>
      <c r="R28" s="62"/>
      <c r="S28" s="51"/>
    </row>
    <row r="29" spans="1:19" ht="13.5" customHeight="1">
      <c r="A29" s="38" t="s">
        <v>25</v>
      </c>
      <c r="B29" s="41"/>
      <c r="C29" s="4"/>
      <c r="D29" s="4"/>
      <c r="E29" s="4"/>
      <c r="F29" s="4"/>
      <c r="G29" s="4"/>
      <c r="H29" s="7"/>
      <c r="I29" s="51"/>
      <c r="J29" s="58"/>
      <c r="K29" s="4"/>
      <c r="L29" s="4"/>
      <c r="M29" s="4"/>
      <c r="N29" s="4"/>
      <c r="O29" s="4"/>
      <c r="P29" s="4"/>
      <c r="Q29" s="56"/>
      <c r="R29" s="62"/>
      <c r="S29" s="51"/>
    </row>
    <row r="30" spans="1:19" ht="13.5" customHeight="1">
      <c r="A30" s="40" t="s">
        <v>26</v>
      </c>
      <c r="B30" s="41"/>
      <c r="C30" s="7">
        <v>1381500</v>
      </c>
      <c r="D30" s="7"/>
      <c r="E30" s="7">
        <v>4780676.52</v>
      </c>
      <c r="F30" s="7"/>
      <c r="G30" s="7">
        <v>1259567.82</v>
      </c>
      <c r="H30" s="7"/>
      <c r="I30" s="59">
        <f>C30/$C$67</f>
        <v>0.005065475456859626</v>
      </c>
      <c r="J30" s="58"/>
      <c r="K30" s="7">
        <v>1703699.96</v>
      </c>
      <c r="L30" s="7"/>
      <c r="M30" s="7">
        <v>7594468.36</v>
      </c>
      <c r="N30" s="7"/>
      <c r="O30" s="7">
        <v>4782051</v>
      </c>
      <c r="P30" s="7"/>
      <c r="Q30" s="59">
        <f>K30/$K$67</f>
        <v>0.005141001424533628</v>
      </c>
      <c r="R30" s="62"/>
      <c r="S30" s="51">
        <f>(K30-C30)/K30</f>
        <v>0.18911778339185967</v>
      </c>
    </row>
    <row r="31" spans="1:19" ht="13.5" customHeight="1">
      <c r="A31" s="40" t="s">
        <v>40</v>
      </c>
      <c r="B31" s="41"/>
      <c r="C31" s="7">
        <v>130989.67</v>
      </c>
      <c r="D31" s="7"/>
      <c r="E31" s="7">
        <v>2522963.38</v>
      </c>
      <c r="F31" s="7"/>
      <c r="G31" s="7">
        <v>42457.66</v>
      </c>
      <c r="H31" s="7"/>
      <c r="I31" s="59">
        <f>C31/$C$67</f>
        <v>0.0004802931295600012</v>
      </c>
      <c r="J31" s="58"/>
      <c r="K31" s="7">
        <v>149510.39</v>
      </c>
      <c r="L31" s="7"/>
      <c r="M31" s="7">
        <v>680353.69</v>
      </c>
      <c r="N31" s="7"/>
      <c r="O31" s="7">
        <v>2522965</v>
      </c>
      <c r="P31" s="7"/>
      <c r="Q31" s="59">
        <f>K31/$K$67</f>
        <v>0.00045115521865280687</v>
      </c>
      <c r="R31" s="62"/>
      <c r="S31" s="51">
        <f>(K31-C31)/K31</f>
        <v>0.12387580555438331</v>
      </c>
    </row>
    <row r="32" spans="1:19" ht="13.5" customHeight="1">
      <c r="A32" s="40" t="s">
        <v>11</v>
      </c>
      <c r="B32" s="41"/>
      <c r="C32" s="7">
        <v>12632898.77</v>
      </c>
      <c r="D32" s="7"/>
      <c r="E32" s="7">
        <v>49657250.71</v>
      </c>
      <c r="F32" s="7"/>
      <c r="G32" s="7">
        <v>28042275.65</v>
      </c>
      <c r="H32" s="7"/>
      <c r="I32" s="59">
        <f>C32/$C$67</f>
        <v>0.04632040439263638</v>
      </c>
      <c r="J32" s="58"/>
      <c r="K32" s="7">
        <v>27288659.6</v>
      </c>
      <c r="L32" s="7"/>
      <c r="M32" s="7">
        <v>115147848.17</v>
      </c>
      <c r="N32" s="7"/>
      <c r="O32" s="7">
        <v>73240313</v>
      </c>
      <c r="P32" s="7"/>
      <c r="Q32" s="59">
        <f>K32/$K$67</f>
        <v>0.08234492056759411</v>
      </c>
      <c r="R32" s="62"/>
      <c r="S32" s="51">
        <f>(K32-C32)/K32</f>
        <v>0.5370641520992845</v>
      </c>
    </row>
    <row r="33" spans="1:19" ht="13.5" customHeight="1">
      <c r="A33" s="40" t="s">
        <v>12</v>
      </c>
      <c r="B33" s="41"/>
      <c r="C33" s="8">
        <v>734954.64</v>
      </c>
      <c r="D33" s="7"/>
      <c r="E33" s="8">
        <v>3772392.8</v>
      </c>
      <c r="F33" s="7"/>
      <c r="G33" s="8">
        <v>2000537.64</v>
      </c>
      <c r="H33" s="7"/>
      <c r="I33" s="60">
        <f>C33/$C$67</f>
        <v>0.0026948206231090137</v>
      </c>
      <c r="J33" s="58"/>
      <c r="K33" s="8">
        <v>1130398.19</v>
      </c>
      <c r="L33" s="7"/>
      <c r="M33" s="8">
        <v>5025139.14</v>
      </c>
      <c r="N33" s="7"/>
      <c r="O33" s="8">
        <v>3771704</v>
      </c>
      <c r="P33" s="7"/>
      <c r="Q33" s="60">
        <f>K33/$K$67</f>
        <v>0.0034110341266194747</v>
      </c>
      <c r="R33" s="62"/>
      <c r="S33" s="52">
        <f>(K33-C33)/K33</f>
        <v>0.3498267721040848</v>
      </c>
    </row>
    <row r="34" spans="1:19" s="4" customFormat="1" ht="13.5" customHeight="1">
      <c r="A34" s="42"/>
      <c r="B34" s="41"/>
      <c r="C34" s="7">
        <f>SUM(C30:D33)</f>
        <v>14880343.08</v>
      </c>
      <c r="D34" s="7"/>
      <c r="E34" s="7">
        <f>SUM(E30:E33)</f>
        <v>60733283.41</v>
      </c>
      <c r="F34" s="7"/>
      <c r="G34" s="7">
        <f>SUM(G30:G33)</f>
        <v>31344838.77</v>
      </c>
      <c r="H34" s="7"/>
      <c r="I34" s="59">
        <f>SUM(I30:I33)</f>
        <v>0.05456099360216502</v>
      </c>
      <c r="J34" s="58"/>
      <c r="K34" s="7">
        <f>SUM(K30:L33)</f>
        <v>30272268.140000004</v>
      </c>
      <c r="L34" s="7"/>
      <c r="M34" s="7">
        <f>SUM(M30:M33)</f>
        <v>128447809.36</v>
      </c>
      <c r="N34" s="7"/>
      <c r="O34" s="7">
        <f>SUM(O30:O33)</f>
        <v>84317033</v>
      </c>
      <c r="P34" s="7"/>
      <c r="Q34" s="59">
        <f>SUM(Q30:Q33)</f>
        <v>0.09134811133740002</v>
      </c>
      <c r="R34" s="62"/>
      <c r="S34" s="51">
        <f>(K34-C34)/K34</f>
        <v>0.508449680374693</v>
      </c>
    </row>
    <row r="35" spans="1:19" ht="13.5" customHeight="1">
      <c r="A35" s="35"/>
      <c r="B35" s="36"/>
      <c r="C35" s="4"/>
      <c r="D35" s="4"/>
      <c r="E35" s="4"/>
      <c r="F35" s="4"/>
      <c r="G35" s="4"/>
      <c r="H35" s="10"/>
      <c r="I35" s="49"/>
      <c r="J35" s="58"/>
      <c r="K35" s="4"/>
      <c r="L35" s="4"/>
      <c r="M35" s="4"/>
      <c r="N35" s="4"/>
      <c r="O35" s="4"/>
      <c r="P35" s="4"/>
      <c r="Q35" s="56"/>
      <c r="R35" s="62"/>
      <c r="S35" s="49"/>
    </row>
    <row r="36" spans="1:19" ht="13.5" customHeight="1">
      <c r="A36" s="38" t="s">
        <v>27</v>
      </c>
      <c r="B36" s="41"/>
      <c r="C36" s="4"/>
      <c r="D36" s="4"/>
      <c r="E36" s="4"/>
      <c r="F36" s="4"/>
      <c r="G36" s="4"/>
      <c r="H36" s="7"/>
      <c r="I36" s="51"/>
      <c r="J36" s="58"/>
      <c r="K36" s="4"/>
      <c r="L36" s="4"/>
      <c r="M36" s="4"/>
      <c r="N36" s="4"/>
      <c r="O36" s="4"/>
      <c r="P36" s="4"/>
      <c r="Q36" s="56"/>
      <c r="R36" s="62"/>
      <c r="S36" s="51"/>
    </row>
    <row r="37" spans="1:19" ht="13.5" customHeight="1">
      <c r="A37" s="40" t="s">
        <v>22</v>
      </c>
      <c r="B37" s="41"/>
      <c r="C37" s="7">
        <v>2888926.76</v>
      </c>
      <c r="D37" s="7"/>
      <c r="E37" s="7">
        <v>14556073.76</v>
      </c>
      <c r="F37" s="7"/>
      <c r="G37" s="7">
        <v>15205163.46</v>
      </c>
      <c r="H37" s="7"/>
      <c r="I37" s="59">
        <f>C37/$C$67</f>
        <v>0.01059268012989142</v>
      </c>
      <c r="J37" s="58"/>
      <c r="K37" s="7">
        <v>2804009.92</v>
      </c>
      <c r="L37" s="7"/>
      <c r="M37" s="7">
        <f>K37+15268640</f>
        <v>18072649.92</v>
      </c>
      <c r="N37" s="7"/>
      <c r="O37" s="7">
        <v>19173514</v>
      </c>
      <c r="P37" s="7"/>
      <c r="Q37" s="59">
        <f>K37/$K$67</f>
        <v>0.008461242784279002</v>
      </c>
      <c r="R37" s="62"/>
      <c r="S37" s="51">
        <f>(K37-C37)/K37</f>
        <v>-0.030284072604136812</v>
      </c>
    </row>
    <row r="38" spans="1:19" ht="13.5" customHeight="1">
      <c r="A38" s="40" t="s">
        <v>14</v>
      </c>
      <c r="B38" s="41"/>
      <c r="C38" s="7">
        <v>1224773.53</v>
      </c>
      <c r="D38" s="7"/>
      <c r="E38" s="7">
        <v>6767325.63</v>
      </c>
      <c r="F38" s="7"/>
      <c r="G38" s="7">
        <v>9110938.04</v>
      </c>
      <c r="H38" s="7"/>
      <c r="I38" s="81">
        <f>C38/$C$67</f>
        <v>0.004490814517861982</v>
      </c>
      <c r="J38" s="58"/>
      <c r="K38" s="7">
        <v>1961734.33</v>
      </c>
      <c r="L38" s="7"/>
      <c r="M38" s="7">
        <v>19830363.62</v>
      </c>
      <c r="N38" s="7"/>
      <c r="O38" s="7">
        <v>6767336</v>
      </c>
      <c r="P38" s="7"/>
      <c r="Q38" s="59">
        <f>K38/$K$67</f>
        <v>0.00591963328160583</v>
      </c>
      <c r="R38" s="62"/>
      <c r="S38" s="51">
        <f>(K38-C38)/K38</f>
        <v>0.3756679937389891</v>
      </c>
    </row>
    <row r="39" spans="1:19" ht="13.5" customHeight="1">
      <c r="A39" s="40" t="s">
        <v>13</v>
      </c>
      <c r="B39" s="41"/>
      <c r="C39" s="7">
        <v>32156.25</v>
      </c>
      <c r="D39" s="7"/>
      <c r="E39" s="7">
        <v>133899.13</v>
      </c>
      <c r="F39" s="7"/>
      <c r="G39" s="7">
        <v>97395.61</v>
      </c>
      <c r="H39" s="7"/>
      <c r="I39" s="59">
        <f>C39/$C$67</f>
        <v>0.00011790567872576356</v>
      </c>
      <c r="J39" s="58"/>
      <c r="K39" s="7">
        <v>141872.07</v>
      </c>
      <c r="L39" s="7"/>
      <c r="M39" s="7">
        <v>2774986.58</v>
      </c>
      <c r="N39" s="7"/>
      <c r="O39" s="7">
        <v>133900</v>
      </c>
      <c r="P39" s="7"/>
      <c r="Q39" s="59">
        <f>K39/$K$67</f>
        <v>0.0004281061989175222</v>
      </c>
      <c r="R39" s="62"/>
      <c r="S39" s="51">
        <f>(K39-C39)/K39</f>
        <v>0.7733433367117291</v>
      </c>
    </row>
    <row r="40" spans="1:19" ht="13.5" customHeight="1">
      <c r="A40" s="40"/>
      <c r="B40" s="41"/>
      <c r="C40" s="83">
        <f>SUM(C37:C39)</f>
        <v>4145856.54</v>
      </c>
      <c r="D40" s="7"/>
      <c r="E40" s="83">
        <f>SUM(E37:E39)</f>
        <v>21457298.52</v>
      </c>
      <c r="F40" s="7"/>
      <c r="G40" s="83">
        <f>SUM(G37:G39)</f>
        <v>24413497.11</v>
      </c>
      <c r="H40" s="7"/>
      <c r="I40" s="84">
        <f>SUM(I37:I39)</f>
        <v>0.015201400326479165</v>
      </c>
      <c r="J40" s="58"/>
      <c r="K40" s="83">
        <f>SUM(K37:K39)</f>
        <v>4907616.32</v>
      </c>
      <c r="L40" s="7"/>
      <c r="M40" s="83">
        <f>SUM(M37:M39)</f>
        <v>40678000.120000005</v>
      </c>
      <c r="N40" s="7"/>
      <c r="O40" s="83">
        <f>SUM(O37:O39)</f>
        <v>26074750</v>
      </c>
      <c r="P40" s="7"/>
      <c r="Q40" s="84">
        <f>SUM(Q37:Q39)</f>
        <v>0.014808982264802355</v>
      </c>
      <c r="R40" s="62"/>
      <c r="S40" s="85">
        <f>(K40-C40)/K40</f>
        <v>0.15521991336111626</v>
      </c>
    </row>
    <row r="41" spans="1:19" ht="13.5" customHeight="1" thickBot="1">
      <c r="A41" s="86"/>
      <c r="B41" s="87"/>
      <c r="C41" s="7"/>
      <c r="D41" s="7"/>
      <c r="E41" s="7"/>
      <c r="F41" s="7"/>
      <c r="G41" s="7"/>
      <c r="H41" s="7"/>
      <c r="I41" s="51"/>
      <c r="J41" s="58"/>
      <c r="K41" s="4"/>
      <c r="L41" s="4"/>
      <c r="M41" s="4"/>
      <c r="N41" s="4"/>
      <c r="O41" s="4"/>
      <c r="P41" s="4"/>
      <c r="Q41" s="56"/>
      <c r="R41" s="62"/>
      <c r="S41" s="51"/>
    </row>
    <row r="42" spans="1:21" s="1" customFormat="1" ht="13.5" customHeight="1" thickBot="1">
      <c r="A42" s="70" t="s">
        <v>18</v>
      </c>
      <c r="B42" s="26"/>
      <c r="C42" s="27">
        <f>C18+C27+C34+C40</f>
        <v>126808043.58000001</v>
      </c>
      <c r="D42" s="28"/>
      <c r="E42" s="28">
        <f>ROUNDUP(E18+E27+E34+E40,0)</f>
        <v>1112311623</v>
      </c>
      <c r="F42" s="28"/>
      <c r="G42" s="28">
        <f>G18+G27+G34+G40</f>
        <v>1026345413.7800001</v>
      </c>
      <c r="H42" s="28"/>
      <c r="I42" s="63">
        <f>I18+I27+I34+I40</f>
        <v>0.46496057364232785</v>
      </c>
      <c r="J42" s="30"/>
      <c r="K42" s="28">
        <f>K18+K27+K34+K40</f>
        <v>131038668.93</v>
      </c>
      <c r="L42" s="28"/>
      <c r="M42" s="28">
        <f>M18+M27+M34+M40</f>
        <v>1257707071.04</v>
      </c>
      <c r="N42" s="28"/>
      <c r="O42" s="28">
        <f>O18+O27+O34+O40</f>
        <v>1143793777</v>
      </c>
      <c r="P42" s="28"/>
      <c r="Q42" s="63">
        <f>Q18+Q27+Q34+Q40</f>
        <v>0.3954158592796589</v>
      </c>
      <c r="R42" s="31"/>
      <c r="S42" s="29">
        <f>(K42-C42)/K42</f>
        <v>0.03228531993300364</v>
      </c>
      <c r="U42"/>
    </row>
    <row r="43" spans="1:19" s="4" customFormat="1" ht="13.5" customHeight="1" thickBot="1">
      <c r="A43" s="42"/>
      <c r="B43" s="41"/>
      <c r="C43" s="50"/>
      <c r="D43" s="7"/>
      <c r="E43" s="7"/>
      <c r="F43" s="7"/>
      <c r="G43" s="7"/>
      <c r="H43" s="7"/>
      <c r="I43" s="51"/>
      <c r="J43" s="58"/>
      <c r="Q43" s="56"/>
      <c r="R43" s="62"/>
      <c r="S43" s="51"/>
    </row>
    <row r="44" spans="1:19" s="4" customFormat="1" ht="36" customHeight="1" thickBot="1">
      <c r="A44" s="71" t="s">
        <v>29</v>
      </c>
      <c r="B44" s="72"/>
      <c r="C44" s="73"/>
      <c r="D44" s="74"/>
      <c r="E44" s="74"/>
      <c r="F44" s="74"/>
      <c r="G44" s="74"/>
      <c r="H44" s="74"/>
      <c r="I44" s="75"/>
      <c r="J44" s="76"/>
      <c r="K44" s="74"/>
      <c r="L44" s="74"/>
      <c r="M44" s="74"/>
      <c r="N44" s="74"/>
      <c r="O44" s="74"/>
      <c r="P44" s="74"/>
      <c r="Q44" s="75"/>
      <c r="R44" s="77"/>
      <c r="S44" s="75"/>
    </row>
    <row r="45" spans="1:19" s="4" customFormat="1" ht="13.5" customHeigh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ht="13.5" customHeight="1">
      <c r="A46" s="38" t="s">
        <v>15</v>
      </c>
      <c r="B46" s="41"/>
      <c r="C46" s="50"/>
      <c r="D46" s="7"/>
      <c r="E46" s="7"/>
      <c r="F46" s="7"/>
      <c r="G46" s="7"/>
      <c r="H46" s="7"/>
      <c r="I46" s="51"/>
      <c r="J46" s="58"/>
      <c r="K46" s="4"/>
      <c r="L46" s="4"/>
      <c r="M46" s="4"/>
      <c r="N46" s="4"/>
      <c r="O46" s="4"/>
      <c r="P46" s="4"/>
      <c r="Q46" s="56"/>
      <c r="R46" s="62"/>
      <c r="S46" s="51"/>
    </row>
    <row r="47" spans="1:19" ht="13.5" customHeight="1">
      <c r="A47" s="43" t="s">
        <v>32</v>
      </c>
      <c r="B47" s="41"/>
      <c r="C47" s="7">
        <v>119581894.29</v>
      </c>
      <c r="D47" s="7"/>
      <c r="E47" s="7">
        <v>698737169.9</v>
      </c>
      <c r="F47" s="7"/>
      <c r="G47" s="7">
        <v>612047123.37</v>
      </c>
      <c r="H47" s="7"/>
      <c r="I47" s="59">
        <f>C47/$C$67</f>
        <v>0.43846482128901726</v>
      </c>
      <c r="J47" s="58"/>
      <c r="K47" s="7">
        <v>168009028.36</v>
      </c>
      <c r="L47" s="7"/>
      <c r="M47" s="7">
        <v>770750283.11</v>
      </c>
      <c r="N47" s="7"/>
      <c r="O47" s="7">
        <v>669038633.43</v>
      </c>
      <c r="P47" s="7"/>
      <c r="Q47" s="59">
        <f>K47/$K$67</f>
        <v>0.506975802319835</v>
      </c>
      <c r="R47" s="62"/>
      <c r="S47" s="51">
        <f aca="true" t="shared" si="1" ref="S47:S52">(K47-C47)/K47</f>
        <v>0.2882412602627113</v>
      </c>
    </row>
    <row r="48" spans="1:19" ht="13.5" customHeight="1">
      <c r="A48" s="43" t="s">
        <v>38</v>
      </c>
      <c r="B48" s="41"/>
      <c r="C48" s="7">
        <v>8417160.94</v>
      </c>
      <c r="D48" s="7"/>
      <c r="E48" s="7">
        <v>60669823.33</v>
      </c>
      <c r="F48" s="7"/>
      <c r="G48" s="7">
        <v>56861896.47</v>
      </c>
      <c r="H48" s="7"/>
      <c r="I48" s="59">
        <f>C48/$C$67</f>
        <v>0.03086277391097177</v>
      </c>
      <c r="J48" s="58"/>
      <c r="K48" s="7">
        <v>16272707.19</v>
      </c>
      <c r="L48" s="7"/>
      <c r="M48" s="7">
        <v>84609542.34</v>
      </c>
      <c r="N48" s="7"/>
      <c r="O48" s="7">
        <v>75596272.71</v>
      </c>
      <c r="P48" s="7"/>
      <c r="Q48" s="59">
        <f>K48/$K$67</f>
        <v>0.049103722961177154</v>
      </c>
      <c r="R48" s="62"/>
      <c r="S48" s="51">
        <f t="shared" si="1"/>
        <v>0.4827436614128617</v>
      </c>
    </row>
    <row r="49" spans="1:19" ht="13.5" customHeight="1">
      <c r="A49" s="43" t="s">
        <v>41</v>
      </c>
      <c r="B49" s="41"/>
      <c r="C49" s="7">
        <v>261102.55</v>
      </c>
      <c r="D49" s="7"/>
      <c r="E49" s="7">
        <v>21161715.03</v>
      </c>
      <c r="F49" s="7"/>
      <c r="G49" s="7">
        <v>23739918.23</v>
      </c>
      <c r="H49" s="7"/>
      <c r="I49" s="59">
        <f>C49/$C$67</f>
        <v>0.0009573713780300133</v>
      </c>
      <c r="J49" s="58"/>
      <c r="K49" s="7">
        <v>5106077.81</v>
      </c>
      <c r="L49" s="7"/>
      <c r="M49" s="7">
        <v>58232850.75</v>
      </c>
      <c r="N49" s="7"/>
      <c r="O49" s="7">
        <v>21845600.55</v>
      </c>
      <c r="P49" s="7"/>
      <c r="Q49" s="59">
        <f>K49/$K$67</f>
        <v>0.01540784992152582</v>
      </c>
      <c r="R49" s="62"/>
      <c r="S49" s="51">
        <v>0</v>
      </c>
    </row>
    <row r="50" spans="1:19" ht="13.5" customHeight="1">
      <c r="A50" s="43" t="s">
        <v>33</v>
      </c>
      <c r="B50" s="41"/>
      <c r="C50" s="7">
        <v>668133.7</v>
      </c>
      <c r="D50" s="7">
        <v>9485.48</v>
      </c>
      <c r="E50" s="7">
        <v>3321923.04</v>
      </c>
      <c r="F50" s="7"/>
      <c r="G50" s="7">
        <v>2825175</v>
      </c>
      <c r="H50" s="7"/>
      <c r="I50" s="59">
        <f>C50/$C$67</f>
        <v>0.002449811696888029</v>
      </c>
      <c r="J50" s="57"/>
      <c r="K50" s="7">
        <v>740834.4</v>
      </c>
      <c r="L50" s="7">
        <v>9485.48</v>
      </c>
      <c r="M50" s="7">
        <v>3704173.58</v>
      </c>
      <c r="N50" s="7"/>
      <c r="O50" s="7">
        <v>3188225.35</v>
      </c>
      <c r="P50" s="7"/>
      <c r="Q50" s="59">
        <f>K50/$K$67</f>
        <v>0.0022355055439125067</v>
      </c>
      <c r="R50" s="62"/>
      <c r="S50" s="51">
        <f t="shared" si="1"/>
        <v>0.09813353699558237</v>
      </c>
    </row>
    <row r="51" spans="1:19" ht="13.5" customHeight="1">
      <c r="A51" s="43" t="s">
        <v>34</v>
      </c>
      <c r="B51" s="41"/>
      <c r="C51" s="8">
        <v>16992259.08</v>
      </c>
      <c r="D51" s="7"/>
      <c r="E51" s="8">
        <v>50866093.36</v>
      </c>
      <c r="F51" s="7"/>
      <c r="G51" s="8">
        <v>40831137.72</v>
      </c>
      <c r="H51" s="7"/>
      <c r="I51" s="60">
        <f>C51/$C$67</f>
        <v>0.0623046480827652</v>
      </c>
      <c r="J51" s="57"/>
      <c r="K51" s="8">
        <v>10202328.44</v>
      </c>
      <c r="L51" s="7"/>
      <c r="M51" s="8">
        <v>50712576.44</v>
      </c>
      <c r="N51" s="7"/>
      <c r="O51" s="8">
        <v>45643844.25</v>
      </c>
      <c r="P51" s="7"/>
      <c r="Q51" s="60">
        <f>K51/$K$67</f>
        <v>0.03078604582675458</v>
      </c>
      <c r="R51" s="62"/>
      <c r="S51" s="51">
        <f>(K51-C51)/K51</f>
        <v>-0.6655275489249001</v>
      </c>
    </row>
    <row r="52" spans="1:19" ht="13.5" customHeight="1">
      <c r="A52" s="43"/>
      <c r="B52" s="41"/>
      <c r="C52" s="7">
        <f>SUM(C47:C51)</f>
        <v>145920550.56</v>
      </c>
      <c r="D52" s="7"/>
      <c r="E52" s="7">
        <f>SUM(E47:E51)</f>
        <v>834756724.66</v>
      </c>
      <c r="F52" s="7"/>
      <c r="G52" s="7">
        <f>SUM(G47:G51)</f>
        <v>736305250.7900001</v>
      </c>
      <c r="H52" s="7"/>
      <c r="I52" s="59">
        <f>SUM(I47:I51)</f>
        <v>0.5350394263576723</v>
      </c>
      <c r="J52" s="58"/>
      <c r="K52" s="7">
        <f>SUM(K47:K51)</f>
        <v>200330976.20000002</v>
      </c>
      <c r="L52" s="7"/>
      <c r="M52" s="7">
        <f>SUM(M47:M51)</f>
        <v>968009426.22</v>
      </c>
      <c r="N52" s="7"/>
      <c r="O52" s="7">
        <f>SUM(O47:O51)</f>
        <v>815312576.29</v>
      </c>
      <c r="P52" s="7"/>
      <c r="Q52" s="59">
        <f>SUM(Q47:Q51)</f>
        <v>0.604508926573205</v>
      </c>
      <c r="R52" s="62"/>
      <c r="S52" s="85">
        <f>(K52-C52)/K52</f>
        <v>0.27160265812152523</v>
      </c>
    </row>
    <row r="53" spans="1:19" ht="13.5" customHeight="1" thickBot="1">
      <c r="A53" s="35"/>
      <c r="B53" s="36"/>
      <c r="C53" s="35"/>
      <c r="D53" s="10"/>
      <c r="E53" s="10"/>
      <c r="F53" s="10"/>
      <c r="G53" s="10"/>
      <c r="H53" s="10"/>
      <c r="I53" s="49"/>
      <c r="J53" s="58"/>
      <c r="K53" s="4"/>
      <c r="L53" s="4"/>
      <c r="M53" s="4"/>
      <c r="N53" s="4"/>
      <c r="O53" s="4"/>
      <c r="P53" s="4"/>
      <c r="Q53" s="56"/>
      <c r="R53" s="62"/>
      <c r="S53" s="49"/>
    </row>
    <row r="54" spans="1:21" s="4" customFormat="1" ht="34.5" customHeight="1" thickBot="1">
      <c r="A54" s="126" t="s">
        <v>31</v>
      </c>
      <c r="B54" s="127"/>
      <c r="C54" s="28">
        <f>C52</f>
        <v>145920550.56</v>
      </c>
      <c r="D54" s="28"/>
      <c r="E54" s="28">
        <f>E52</f>
        <v>834756724.66</v>
      </c>
      <c r="F54" s="28"/>
      <c r="G54" s="28">
        <f>G52</f>
        <v>736305250.7900001</v>
      </c>
      <c r="H54" s="28"/>
      <c r="I54" s="63">
        <f>I52</f>
        <v>0.5350394263576723</v>
      </c>
      <c r="J54" s="31"/>
      <c r="K54" s="28">
        <f>K52</f>
        <v>200330976.20000002</v>
      </c>
      <c r="L54" s="28"/>
      <c r="M54" s="28">
        <f>M52</f>
        <v>968009426.22</v>
      </c>
      <c r="N54" s="28"/>
      <c r="O54" s="28">
        <f>O52</f>
        <v>815312576.29</v>
      </c>
      <c r="P54" s="28"/>
      <c r="Q54" s="63">
        <f>Q52</f>
        <v>0.604508926573205</v>
      </c>
      <c r="R54" s="31"/>
      <c r="S54" s="29">
        <f>(K54-C54)/K54</f>
        <v>0.27160265812152523</v>
      </c>
      <c r="U54"/>
    </row>
    <row r="55" spans="1:19" s="4" customFormat="1" ht="13.5" customHeight="1" thickBot="1">
      <c r="A55" s="43"/>
      <c r="B55" s="41"/>
      <c r="C55" s="50"/>
      <c r="D55" s="7"/>
      <c r="E55" s="7"/>
      <c r="F55" s="7"/>
      <c r="G55" s="7"/>
      <c r="H55" s="7"/>
      <c r="I55" s="51"/>
      <c r="J55" s="57"/>
      <c r="Q55" s="56"/>
      <c r="R55" s="62"/>
      <c r="S55" s="51"/>
    </row>
    <row r="56" spans="1:19" s="4" customFormat="1" ht="13.5" customHeight="1" thickBot="1">
      <c r="A56" s="78" t="s">
        <v>35</v>
      </c>
      <c r="B56" s="79"/>
      <c r="C56" s="73"/>
      <c r="D56" s="74"/>
      <c r="E56" s="74"/>
      <c r="F56" s="74"/>
      <c r="G56" s="74"/>
      <c r="H56" s="74"/>
      <c r="I56" s="75"/>
      <c r="J56" s="77"/>
      <c r="K56" s="72"/>
      <c r="L56" s="72"/>
      <c r="M56" s="72"/>
      <c r="N56" s="72"/>
      <c r="O56" s="72"/>
      <c r="P56" s="72"/>
      <c r="Q56" s="80"/>
      <c r="R56" s="77"/>
      <c r="S56" s="75"/>
    </row>
    <row r="57" spans="1:19" s="4" customFormat="1" ht="13.5" customHeight="1">
      <c r="A57" s="44"/>
      <c r="B57" s="45"/>
      <c r="C57" s="53"/>
      <c r="D57" s="11"/>
      <c r="E57" s="11"/>
      <c r="F57" s="11"/>
      <c r="G57" s="11"/>
      <c r="H57" s="11"/>
      <c r="I57" s="54"/>
      <c r="J57" s="57"/>
      <c r="K57" s="1"/>
      <c r="L57" s="1"/>
      <c r="M57" s="1"/>
      <c r="N57" s="1"/>
      <c r="O57" s="1"/>
      <c r="P57" s="1"/>
      <c r="Q57" s="61"/>
      <c r="R57" s="57"/>
      <c r="S57" s="54"/>
    </row>
    <row r="58" spans="1:19" s="4" customFormat="1" ht="13.5" customHeight="1">
      <c r="A58" s="38" t="s">
        <v>36</v>
      </c>
      <c r="B58" s="41"/>
      <c r="C58" s="50"/>
      <c r="D58" s="7"/>
      <c r="E58" s="7"/>
      <c r="F58" s="7"/>
      <c r="G58" s="7"/>
      <c r="H58" s="7"/>
      <c r="I58" s="51"/>
      <c r="J58" s="57"/>
      <c r="K58" s="1"/>
      <c r="L58" s="1"/>
      <c r="M58" s="1"/>
      <c r="N58" s="1"/>
      <c r="O58" s="1"/>
      <c r="P58" s="1"/>
      <c r="Q58" s="61"/>
      <c r="R58" s="57"/>
      <c r="S58" s="51"/>
    </row>
    <row r="59" spans="1:19" s="4" customFormat="1" ht="13.5" customHeight="1">
      <c r="A59" s="43" t="s">
        <v>45</v>
      </c>
      <c r="B59" s="41"/>
      <c r="C59" s="50">
        <v>0</v>
      </c>
      <c r="D59" s="7"/>
      <c r="E59" s="7">
        <v>0</v>
      </c>
      <c r="F59" s="7"/>
      <c r="G59" s="7">
        <v>0</v>
      </c>
      <c r="H59" s="7"/>
      <c r="I59" s="59">
        <f>C59/$C$67</f>
        <v>0</v>
      </c>
      <c r="J59" s="1"/>
      <c r="K59" s="7">
        <v>8338.86</v>
      </c>
      <c r="L59" s="1"/>
      <c r="M59" s="7">
        <v>15837.78</v>
      </c>
      <c r="N59" s="1"/>
      <c r="O59" s="7">
        <v>32945</v>
      </c>
      <c r="P59" s="1"/>
      <c r="Q59" s="59">
        <f>K59/$K$67</f>
        <v>2.5162934874393313E-05</v>
      </c>
      <c r="R59" s="57"/>
      <c r="S59" s="51">
        <f>(K59-C59)/K59</f>
        <v>1</v>
      </c>
    </row>
    <row r="60" spans="1:19" s="4" customFormat="1" ht="13.5" customHeight="1">
      <c r="A60" s="43" t="s">
        <v>19</v>
      </c>
      <c r="B60" s="41"/>
      <c r="C60" s="50">
        <v>8654.66</v>
      </c>
      <c r="D60" s="7"/>
      <c r="E60" s="7">
        <v>32963.48</v>
      </c>
      <c r="F60" s="7"/>
      <c r="G60" s="7">
        <v>19418</v>
      </c>
      <c r="H60" s="7"/>
      <c r="I60" s="59">
        <f>C60/$C$67</f>
        <v>3.173359957833133E-05</v>
      </c>
      <c r="J60" s="57"/>
      <c r="K60" s="7">
        <v>0</v>
      </c>
      <c r="L60" s="7"/>
      <c r="M60" s="7">
        <v>0</v>
      </c>
      <c r="N60" s="7"/>
      <c r="O60" s="7">
        <v>0</v>
      </c>
      <c r="P60" s="7"/>
      <c r="Q60" s="59">
        <f>K60/$K$67</f>
        <v>0</v>
      </c>
      <c r="R60" s="57"/>
      <c r="S60" s="51">
        <v>0</v>
      </c>
    </row>
    <row r="61" spans="1:19" s="4" customFormat="1" ht="13.5" customHeight="1">
      <c r="A61" s="43" t="s">
        <v>33</v>
      </c>
      <c r="B61" s="41"/>
      <c r="C61" s="8">
        <v>0</v>
      </c>
      <c r="D61" s="7"/>
      <c r="E61" s="8">
        <v>0</v>
      </c>
      <c r="F61" s="7"/>
      <c r="G61" s="8">
        <v>0</v>
      </c>
      <c r="H61" s="7"/>
      <c r="I61" s="60">
        <f>C61/$C$67</f>
        <v>0</v>
      </c>
      <c r="J61" s="57"/>
      <c r="K61" s="8">
        <v>16586.7</v>
      </c>
      <c r="L61" s="7"/>
      <c r="M61" s="8">
        <v>32848.08</v>
      </c>
      <c r="N61" s="7"/>
      <c r="O61" s="8">
        <v>0</v>
      </c>
      <c r="P61" s="7"/>
      <c r="Q61" s="60">
        <f>K61/$K$67</f>
        <v>5.0051212261759946E-05</v>
      </c>
      <c r="R61" s="57"/>
      <c r="S61" s="52">
        <f>(K61-C61)/K61</f>
        <v>1</v>
      </c>
    </row>
    <row r="62" spans="1:19" s="4" customFormat="1" ht="13.5" customHeight="1">
      <c r="A62" s="44"/>
      <c r="B62" s="45"/>
      <c r="C62" s="7">
        <f>SUM(C61:C61)</f>
        <v>0</v>
      </c>
      <c r="D62" s="7"/>
      <c r="E62" s="7">
        <f>SUM(E61:E61)</f>
        <v>0</v>
      </c>
      <c r="F62" s="7"/>
      <c r="G62" s="7">
        <f>SUM(G61:G61)</f>
        <v>0</v>
      </c>
      <c r="H62" s="7"/>
      <c r="I62" s="59">
        <f>SUM(I61:I61)</f>
        <v>0</v>
      </c>
      <c r="J62" s="57"/>
      <c r="K62" s="7">
        <f>SUM(K59:K61)</f>
        <v>24925.56</v>
      </c>
      <c r="L62" s="7"/>
      <c r="M62" s="7">
        <f>SUM(M59:M61)</f>
        <v>48685.86</v>
      </c>
      <c r="N62" s="7"/>
      <c r="O62" s="7">
        <f>SUM(O59:O61)</f>
        <v>32945</v>
      </c>
      <c r="P62" s="7"/>
      <c r="Q62" s="59">
        <f>SUM(Q61)</f>
        <v>5.0051212261759946E-05</v>
      </c>
      <c r="R62" s="57"/>
      <c r="S62" s="85">
        <f>(K62-C62)/K62</f>
        <v>1</v>
      </c>
    </row>
    <row r="63" spans="1:19" s="1" customFormat="1" ht="13.5" customHeight="1" thickBot="1">
      <c r="A63" s="43"/>
      <c r="B63" s="45"/>
      <c r="C63" s="53"/>
      <c r="D63" s="11"/>
      <c r="E63" s="11"/>
      <c r="F63" s="11"/>
      <c r="G63" s="11"/>
      <c r="H63" s="11"/>
      <c r="I63" s="54"/>
      <c r="J63" s="57"/>
      <c r="Q63" s="61"/>
      <c r="R63" s="57"/>
      <c r="S63" s="54"/>
    </row>
    <row r="64" spans="1:19" ht="13.5" customHeight="1" thickBot="1">
      <c r="A64" s="25" t="s">
        <v>37</v>
      </c>
      <c r="B64" s="26"/>
      <c r="C64" s="27">
        <f>C62</f>
        <v>0</v>
      </c>
      <c r="D64" s="64"/>
      <c r="E64" s="28">
        <f>E62</f>
        <v>0</v>
      </c>
      <c r="F64" s="28"/>
      <c r="G64" s="28">
        <f>G62</f>
        <v>0</v>
      </c>
      <c r="H64" s="64"/>
      <c r="I64" s="63">
        <f>I62</f>
        <v>0</v>
      </c>
      <c r="J64" s="65"/>
      <c r="K64" s="28">
        <f>K62</f>
        <v>24925.56</v>
      </c>
      <c r="L64" s="64"/>
      <c r="M64" s="28">
        <f>M62</f>
        <v>48685.86</v>
      </c>
      <c r="N64" s="28"/>
      <c r="O64" s="28">
        <f>O62</f>
        <v>32945</v>
      </c>
      <c r="P64" s="64"/>
      <c r="Q64" s="63">
        <f>Q62</f>
        <v>5.0051212261759946E-05</v>
      </c>
      <c r="R64" s="31"/>
      <c r="S64" s="29">
        <f>(K64-C64)/K64</f>
        <v>1</v>
      </c>
    </row>
    <row r="65" spans="1:19" s="4" customFormat="1" ht="13.5" customHeight="1">
      <c r="A65" s="42"/>
      <c r="B65" s="41"/>
      <c r="C65" s="50"/>
      <c r="D65" s="7"/>
      <c r="E65" s="7"/>
      <c r="F65" s="7"/>
      <c r="G65" s="7"/>
      <c r="H65" s="7"/>
      <c r="I65" s="51"/>
      <c r="J65" s="58"/>
      <c r="Q65" s="56"/>
      <c r="R65" s="62"/>
      <c r="S65" s="51"/>
    </row>
    <row r="66" spans="1:19" ht="13.5" customHeight="1" thickBot="1">
      <c r="A66" s="42"/>
      <c r="B66" s="41"/>
      <c r="C66" s="50"/>
      <c r="D66" s="7"/>
      <c r="E66" s="7"/>
      <c r="F66" s="7"/>
      <c r="G66" s="7"/>
      <c r="H66" s="7"/>
      <c r="I66" s="51"/>
      <c r="J66" s="58"/>
      <c r="K66" s="4"/>
      <c r="L66" s="4"/>
      <c r="M66" s="4"/>
      <c r="N66" s="4"/>
      <c r="O66" s="4"/>
      <c r="P66" s="4"/>
      <c r="Q66" s="56"/>
      <c r="R66" s="62"/>
      <c r="S66" s="51"/>
    </row>
    <row r="67" spans="1:21" s="15" customFormat="1" ht="20.25" thickBot="1">
      <c r="A67" s="32" t="s">
        <v>17</v>
      </c>
      <c r="B67" s="33"/>
      <c r="C67" s="66">
        <f>C42+C54+C64</f>
        <v>272728594.14</v>
      </c>
      <c r="D67" s="67"/>
      <c r="E67" s="67">
        <f>E42+E54+E64</f>
        <v>1947068347.6599998</v>
      </c>
      <c r="F67" s="67"/>
      <c r="G67" s="67">
        <f>G42+G54+G64</f>
        <v>1762650664.5700002</v>
      </c>
      <c r="H67" s="67"/>
      <c r="I67" s="68">
        <f>I42+I54+I64</f>
        <v>1.0000000000000002</v>
      </c>
      <c r="J67" s="69"/>
      <c r="K67" s="67">
        <f>K42+K54+K64</f>
        <v>331394570.69</v>
      </c>
      <c r="L67" s="67"/>
      <c r="M67" s="67">
        <f>M42+M54+M64</f>
        <v>2225765183.1200004</v>
      </c>
      <c r="N67" s="67"/>
      <c r="O67" s="67">
        <f>O42+O54+O64</f>
        <v>1959139298.29</v>
      </c>
      <c r="P67" s="67"/>
      <c r="Q67" s="68">
        <f>Q42+Q54+Q64</f>
        <v>0.9999748370651257</v>
      </c>
      <c r="R67" s="31"/>
      <c r="S67" s="68">
        <f>(K67-C67)/K67</f>
        <v>0.1770275729860359</v>
      </c>
      <c r="U67" s="132"/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s="15" customFormat="1" ht="13.5" customHeight="1">
      <c r="A69" s="9"/>
      <c r="B69" s="14"/>
      <c r="C69" s="11"/>
      <c r="D69" s="11"/>
      <c r="E69" s="11"/>
      <c r="F69" s="11"/>
      <c r="G69" s="11"/>
      <c r="H69" s="11"/>
      <c r="I69" s="12"/>
      <c r="J69" s="6"/>
    </row>
    <row r="70" spans="1:10" ht="13.5" customHeight="1">
      <c r="A70" s="2"/>
      <c r="B70" s="2"/>
      <c r="C70" s="2"/>
      <c r="D70" s="2"/>
      <c r="E70" s="2"/>
      <c r="F70" s="2"/>
      <c r="G70" s="2"/>
      <c r="H70" s="2"/>
      <c r="I70" s="5"/>
      <c r="J70" s="13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6"/>
    </row>
    <row r="73" spans="1:10" ht="13.5" customHeight="1">
      <c r="A73" s="16"/>
      <c r="B73" s="16"/>
      <c r="C73" s="17"/>
      <c r="D73" s="17"/>
      <c r="E73" s="17"/>
      <c r="F73" s="17"/>
      <c r="G73" s="18"/>
      <c r="H73" s="18"/>
      <c r="I73" s="19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1:10" ht="13.5" customHeight="1">
      <c r="A75" s="20"/>
      <c r="B75" s="21"/>
      <c r="C75" s="22"/>
      <c r="D75" s="22"/>
      <c r="G75" s="20"/>
      <c r="H75" s="20"/>
      <c r="I75" s="23"/>
      <c r="J75" s="1"/>
    </row>
    <row r="76" spans="3:10" ht="13.5" customHeight="1">
      <c r="C76" s="22"/>
      <c r="D76" s="22"/>
      <c r="J76" s="1"/>
    </row>
    <row r="77" ht="13.5" customHeight="1">
      <c r="J77" s="1"/>
    </row>
    <row r="78" spans="3:10" ht="13.5" customHeight="1">
      <c r="C78" s="22"/>
      <c r="D78" s="22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1"/>
      <c r="J85" s="1"/>
    </row>
    <row r="86" spans="2:10" ht="13.5" customHeight="1">
      <c r="B86" s="21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4:B54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2023-06-12T18:51:25Z</cp:lastPrinted>
  <dcterms:created xsi:type="dcterms:W3CDTF">2009-02-19T19:53:26Z</dcterms:created>
  <dcterms:modified xsi:type="dcterms:W3CDTF">2023-06-12T18:51:27Z</dcterms:modified>
  <cp:category/>
  <cp:version/>
  <cp:contentType/>
  <cp:contentStatus/>
</cp:coreProperties>
</file>