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2017'!$A$9:$J$72</definedName>
    <definedName name="A_impresión_IM">#REF!</definedName>
    <definedName name="_xlnm.Print_Area" localSheetId="0">'FEBRERO 2017'!$A$2:$S$65</definedName>
    <definedName name="TOTALA" localSheetId="0">'FEBRERO 2017'!$E$65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<sst xmlns="http://schemas.openxmlformats.org/spreadsheetml/2006/main" count="48" uniqueCount="44">
  <si>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</si>
  <si>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</si>
  <si>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</si>
  <si>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</si>
  <si>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</si>
  <si>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</si>
  <si>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</si>
  <si>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</si>
  <si>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</si>
  <si>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</si>
  <si>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</si>
  <si>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</si>
  <si>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</si>
  <si>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</si>
  <si>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</si>
  <si>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</si>
  <si>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</si>
  <si>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</si>
  <si>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</si>
  <si>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</si>
  <si>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</si>
  <si>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</si>
  <si>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</si>
  <si>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</si>
  <si>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</si>
  <si>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</si>
  <si>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</si>
  <si>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</si>
  <si>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</si>
  <si>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</si>
  <si>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</si>
  <si>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</si>
  <si>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</si>
  <si>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</si>
  <si>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</si>
  <si>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</si>
  <si>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</si>
  <si>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</si>
  <si>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VENTA DE BIENES MUNICIPALES</t>
  </si>
  <si>
    <t>PARTICIPACIONES ESTATALES</t>
  </si>
  <si>
    <t>2023 VS 2022</t>
  </si>
  <si>
    <t>OTROS INGRESOS</t>
  </si>
  <si>
    <t>COMPARATIVO MES JUNIO DE  2022 VS MES DE JUNIO 2023</t>
  </si>
  <si>
    <t>JUNIO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</si>
</sst>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33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9" fontId="0" fillId="0" borderId="0" xfId="55" applyFont="1" applyFill="1" applyAlignment="1">
      <alignment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U97"/>
  <sheetViews>
    <sheetView showGridLines="0" tabSelected="1" zoomScale="75" zoomScaleNormal="75" zoomScalePageLayoutView="0" workbookViewId="0" topLeftCell="A1">
      <selection activeCell="G2" sqref="G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1" t="s">
        <v>20</v>
      </c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2"/>
    </row>
    <row r="5" spans="1:19" ht="22.5" customHeight="1">
      <c r="A5" s="105"/>
      <c r="B5" s="100"/>
      <c r="C5" s="131" t="s">
        <v>0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2"/>
    </row>
    <row r="6" spans="1:19" ht="22.5" customHeight="1">
      <c r="A6" s="105"/>
      <c r="B6" s="100"/>
      <c r="C6" s="131" t="s">
        <v>42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2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9">
        <v>2022</v>
      </c>
      <c r="D8" s="129"/>
      <c r="E8" s="129"/>
      <c r="F8" s="129"/>
      <c r="G8" s="129"/>
      <c r="H8" s="129"/>
      <c r="I8" s="130"/>
      <c r="J8" s="115"/>
      <c r="K8" s="129">
        <v>2023</v>
      </c>
      <c r="L8" s="129"/>
      <c r="M8" s="129"/>
      <c r="N8" s="129"/>
      <c r="O8" s="129"/>
      <c r="P8" s="129"/>
      <c r="Q8" s="130"/>
      <c r="R8" s="115"/>
      <c r="S8" s="116" t="str">
        <f>C10</f>
        <v>JUNIO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43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JUNIO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40</v>
      </c>
    </row>
    <row r="11" spans="1:19" s="3" customFormat="1" ht="20.25" thickBot="1">
      <c r="A11" s="113" t="s">
        <v>29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40312767.07</v>
      </c>
      <c r="D14" s="7"/>
      <c r="E14" s="7">
        <v>264541308.05</v>
      </c>
      <c r="F14" s="7"/>
      <c r="G14" s="7">
        <v>220755683.63</v>
      </c>
      <c r="H14" s="7"/>
      <c r="I14" s="59">
        <f>C14/$C$65</f>
        <v>0.24019961584180913</v>
      </c>
      <c r="J14" s="58"/>
      <c r="K14" s="7">
        <v>54290522.17</v>
      </c>
      <c r="L14" s="7"/>
      <c r="M14" s="7">
        <v>319311468.82</v>
      </c>
      <c r="N14" s="7"/>
      <c r="O14" s="7">
        <v>258961557</v>
      </c>
      <c r="P14" s="7"/>
      <c r="Q14" s="59">
        <f>K14/$K$65</f>
        <v>0.17393415795870373</v>
      </c>
      <c r="R14" s="62"/>
      <c r="S14" s="51">
        <f>(K14-C14)/K14</f>
        <v>0.25746215990023885</v>
      </c>
    </row>
    <row r="15" spans="1:19" ht="13.5" customHeight="1">
      <c r="A15" s="40" t="s">
        <v>6</v>
      </c>
      <c r="B15" s="41"/>
      <c r="C15" s="7">
        <v>15426772</v>
      </c>
      <c r="D15" s="7"/>
      <c r="E15" s="7">
        <f>C15+757023722</f>
        <v>772450494</v>
      </c>
      <c r="F15" s="7"/>
      <c r="G15" s="7">
        <v>759472360.16</v>
      </c>
      <c r="H15" s="7"/>
      <c r="I15" s="59">
        <f>C15/$C$65</f>
        <v>0.09191888767260395</v>
      </c>
      <c r="J15" s="58"/>
      <c r="K15" s="7">
        <v>12009098</v>
      </c>
      <c r="L15" s="7"/>
      <c r="M15" s="7">
        <f>K15+763423235</f>
        <v>775432333</v>
      </c>
      <c r="N15" s="7"/>
      <c r="O15" s="7">
        <v>780142828</v>
      </c>
      <c r="P15" s="7"/>
      <c r="Q15" s="59">
        <f>K15/$K$65</f>
        <v>0.03847434625758275</v>
      </c>
      <c r="R15" s="62"/>
      <c r="S15" s="51">
        <f>(K15-C15)/K15</f>
        <v>-0.2845903997119517</v>
      </c>
    </row>
    <row r="16" spans="1:19" ht="13.5" customHeight="1">
      <c r="A16" s="40" t="s">
        <v>7</v>
      </c>
      <c r="B16" s="41"/>
      <c r="C16" s="7">
        <v>64723.5</v>
      </c>
      <c r="D16" s="7"/>
      <c r="E16" s="7">
        <v>403501.21</v>
      </c>
      <c r="F16" s="7"/>
      <c r="G16" s="7">
        <v>290000</v>
      </c>
      <c r="H16" s="7"/>
      <c r="I16" s="59">
        <f>C16/$C$65</f>
        <v>0.0003856485417868224</v>
      </c>
      <c r="J16" s="58"/>
      <c r="K16" s="7">
        <v>497325.36</v>
      </c>
      <c r="L16" s="7"/>
      <c r="M16" s="7">
        <v>1569587.88</v>
      </c>
      <c r="N16" s="7"/>
      <c r="O16" s="7">
        <v>403867</v>
      </c>
      <c r="P16" s="7"/>
      <c r="Q16" s="81">
        <f>K16/$K$65</f>
        <v>0.0015933143441178507</v>
      </c>
      <c r="R16" s="62"/>
      <c r="S16" s="51">
        <f>(K16-C16)/K16</f>
        <v>0.8698568277314472</v>
      </c>
    </row>
    <row r="17" spans="1:19" ht="13.5" customHeight="1">
      <c r="A17" s="35"/>
      <c r="B17" s="41"/>
      <c r="C17" s="82">
        <f>SUM(C14:C16)</f>
        <v>55804262.57</v>
      </c>
      <c r="D17" s="10"/>
      <c r="E17" s="83">
        <f>SUM(E14:E16)</f>
        <v>1037395303.26</v>
      </c>
      <c r="F17" s="7"/>
      <c r="G17" s="83">
        <f>SUM(G14:G16)</f>
        <v>980518043.79</v>
      </c>
      <c r="H17" s="7"/>
      <c r="I17" s="84">
        <f>SUM(I14:I16)</f>
        <v>0.3325041520561999</v>
      </c>
      <c r="J17" s="58"/>
      <c r="K17" s="83">
        <f>SUM(K14:K16)</f>
        <v>66796945.53</v>
      </c>
      <c r="L17" s="10"/>
      <c r="M17" s="83">
        <f>SUM(M14:M16)</f>
        <v>1096313389.7</v>
      </c>
      <c r="N17" s="7"/>
      <c r="O17" s="83">
        <f>SUM(O14:O16)</f>
        <v>1039508252</v>
      </c>
      <c r="P17" s="7"/>
      <c r="Q17" s="84">
        <f>SUM(Q14:Q16)</f>
        <v>0.21400181856040434</v>
      </c>
      <c r="R17" s="62"/>
      <c r="S17" s="85">
        <f>(K17-C17)/K17</f>
        <v>0.16456864715562391</v>
      </c>
    </row>
    <row r="18" spans="1:19" ht="13.5" customHeight="1">
      <c r="A18" s="40"/>
      <c r="B18" s="41"/>
      <c r="C18" s="4"/>
      <c r="D18" s="4"/>
      <c r="E18" s="4"/>
      <c r="F18" s="4"/>
      <c r="G18" s="4"/>
      <c r="H18" s="7"/>
      <c r="I18" s="51"/>
      <c r="J18" s="58"/>
      <c r="K18" s="4"/>
      <c r="L18" s="4"/>
      <c r="M18" s="4"/>
      <c r="N18" s="4"/>
      <c r="O18" s="4"/>
      <c r="P18" s="4"/>
      <c r="Q18" s="56"/>
      <c r="R18" s="62"/>
      <c r="S18" s="51"/>
    </row>
    <row r="19" spans="1:19" ht="13.5" customHeight="1">
      <c r="A19" s="38" t="s">
        <v>27</v>
      </c>
      <c r="B19" s="41"/>
      <c r="C19" s="4"/>
      <c r="D19" s="4"/>
      <c r="E19" s="4"/>
      <c r="F19" s="4"/>
      <c r="G19" s="4"/>
      <c r="H19" s="7"/>
      <c r="I19" s="51"/>
      <c r="J19" s="58"/>
      <c r="K19" s="4"/>
      <c r="L19" s="4"/>
      <c r="M19" s="4"/>
      <c r="N19" s="4"/>
      <c r="O19" s="4"/>
      <c r="P19" s="4"/>
      <c r="Q19" s="56"/>
      <c r="R19" s="62"/>
      <c r="S19" s="51"/>
    </row>
    <row r="20" spans="1:19" ht="13.5" customHeight="1">
      <c r="A20" s="42" t="s">
        <v>23</v>
      </c>
      <c r="B20" s="41"/>
      <c r="C20" s="7">
        <v>1210440.37</v>
      </c>
      <c r="D20" s="7"/>
      <c r="E20" s="7">
        <v>6476670.84</v>
      </c>
      <c r="F20" s="7"/>
      <c r="G20" s="7">
        <v>10144360.42</v>
      </c>
      <c r="H20" s="7"/>
      <c r="I20" s="59">
        <f>C20/$C$65</f>
        <v>0.007212288637209079</v>
      </c>
      <c r="J20" s="58"/>
      <c r="K20" s="7">
        <v>6242421.07</v>
      </c>
      <c r="L20" s="7"/>
      <c r="M20" s="7">
        <v>7233245.06</v>
      </c>
      <c r="N20" s="7"/>
      <c r="O20" s="7">
        <v>6845351</v>
      </c>
      <c r="P20" s="4"/>
      <c r="Q20" s="59">
        <f>K20/$K$65</f>
        <v>0.01999925970566734</v>
      </c>
      <c r="R20" s="62"/>
      <c r="S20" s="51">
        <f>(K20-C20)/K20</f>
        <v>0.8060944052913752</v>
      </c>
    </row>
    <row r="21" spans="1:19" s="4" customFormat="1" ht="13.5" customHeight="1">
      <c r="A21" s="42" t="s">
        <v>8</v>
      </c>
      <c r="B21" s="41"/>
      <c r="C21" s="7">
        <v>650035.92</v>
      </c>
      <c r="D21" s="7"/>
      <c r="E21" s="7">
        <v>7654439.26</v>
      </c>
      <c r="F21" s="7"/>
      <c r="G21" s="7">
        <v>6618443.02</v>
      </c>
      <c r="H21" s="7"/>
      <c r="I21" s="59">
        <f>C21/$C$65</f>
        <v>0.0038731744213006953</v>
      </c>
      <c r="J21" s="58"/>
      <c r="K21" s="7">
        <v>2471192.68</v>
      </c>
      <c r="L21" s="7"/>
      <c r="M21" s="7">
        <v>16731733.06</v>
      </c>
      <c r="N21" s="7"/>
      <c r="O21" s="7">
        <v>8413215</v>
      </c>
      <c r="P21" s="7"/>
      <c r="Q21" s="59">
        <f>K21/$K$65</f>
        <v>0.00791712440347509</v>
      </c>
      <c r="R21" s="62"/>
      <c r="S21" s="51">
        <f>(K21-C21)/K21</f>
        <v>0.7369545785478776</v>
      </c>
    </row>
    <row r="22" spans="1:19" s="4" customFormat="1" ht="13.5" customHeight="1">
      <c r="A22" s="40" t="s">
        <v>10</v>
      </c>
      <c r="B22" s="41"/>
      <c r="C22" s="7">
        <v>4395469.83</v>
      </c>
      <c r="D22" s="7"/>
      <c r="E22" s="7">
        <v>17553601.3</v>
      </c>
      <c r="F22" s="7"/>
      <c r="G22" s="7">
        <v>12895589.78</v>
      </c>
      <c r="H22" s="7"/>
      <c r="I22" s="59">
        <f>C22/$C$65</f>
        <v>0.026189970109890104</v>
      </c>
      <c r="J22" s="58"/>
      <c r="K22" s="7">
        <v>3230910.61</v>
      </c>
      <c r="L22" s="7"/>
      <c r="M22" s="7">
        <v>22157381.68</v>
      </c>
      <c r="N22" s="7"/>
      <c r="O22" s="7">
        <v>18295432</v>
      </c>
      <c r="P22" s="7"/>
      <c r="Q22" s="59">
        <f>K22/$K$65</f>
        <v>0.010351083281728395</v>
      </c>
      <c r="R22" s="62"/>
      <c r="S22" s="51">
        <f>(K22-C22)/K22</f>
        <v>-0.3604430331175273</v>
      </c>
    </row>
    <row r="23" spans="1:19" s="4" customFormat="1" ht="13.5" customHeight="1">
      <c r="A23" s="42" t="s">
        <v>9</v>
      </c>
      <c r="B23" s="41"/>
      <c r="C23" s="7">
        <v>856633</v>
      </c>
      <c r="D23" s="7"/>
      <c r="E23" s="7">
        <f>C23+8920739</f>
        <v>9777372</v>
      </c>
      <c r="F23" s="7"/>
      <c r="G23" s="7">
        <v>9523043.47</v>
      </c>
      <c r="H23" s="7"/>
      <c r="I23" s="59">
        <f>C23/$C$65</f>
        <v>0.00510416258849523</v>
      </c>
      <c r="J23" s="58"/>
      <c r="K23" s="7">
        <v>329962</v>
      </c>
      <c r="L23" s="7"/>
      <c r="M23" s="7">
        <f>K23+12801144</f>
        <v>13131106</v>
      </c>
      <c r="N23" s="7"/>
      <c r="O23" s="7">
        <v>10641888</v>
      </c>
      <c r="P23" s="7"/>
      <c r="Q23" s="59">
        <f>K23/$K$65</f>
        <v>0.0010571212125876997</v>
      </c>
      <c r="R23" s="62"/>
      <c r="S23" s="51">
        <f>(K23-C23)/K23</f>
        <v>-1.5961565271152436</v>
      </c>
    </row>
    <row r="24" spans="1:19" s="4" customFormat="1" ht="13.5" customHeight="1">
      <c r="A24" s="43" t="s">
        <v>21</v>
      </c>
      <c r="B24" s="41"/>
      <c r="C24" s="7">
        <v>1331476.66</v>
      </c>
      <c r="D24" s="7"/>
      <c r="E24" s="7">
        <v>12158287.43</v>
      </c>
      <c r="F24" s="7"/>
      <c r="G24" s="7">
        <v>11654850.7</v>
      </c>
      <c r="H24" s="7"/>
      <c r="I24" s="59">
        <f>C24/$C$65</f>
        <v>0.00793347134120047</v>
      </c>
      <c r="J24" s="58"/>
      <c r="K24" s="7">
        <v>1423841.73</v>
      </c>
      <c r="L24" s="7"/>
      <c r="M24" s="7">
        <v>13509679.89</v>
      </c>
      <c r="N24" s="7"/>
      <c r="O24" s="7">
        <v>12620039</v>
      </c>
      <c r="P24" s="7"/>
      <c r="Q24" s="59">
        <f>K24/$K$65</f>
        <v>0.004561656482111783</v>
      </c>
      <c r="R24" s="62"/>
      <c r="S24" s="51">
        <f>(K24-C24)/K24</f>
        <v>0.06487032094501126</v>
      </c>
    </row>
    <row r="25" spans="1:19" s="4" customFormat="1" ht="13.5" customHeight="1">
      <c r="A25" s="40"/>
      <c r="B25" s="41"/>
      <c r="C25" s="83">
        <f>SUM(C20:C24)</f>
        <v>8444055.78</v>
      </c>
      <c r="D25" s="7"/>
      <c r="E25" s="83">
        <f>SUM(E20:E24)</f>
        <v>53620370.83</v>
      </c>
      <c r="F25" s="7"/>
      <c r="G25" s="83">
        <f>SUM(G20:G24)</f>
        <v>50836287.39</v>
      </c>
      <c r="H25" s="7"/>
      <c r="I25" s="84">
        <f>SUM(I20:I24)</f>
        <v>0.05031306709809557</v>
      </c>
      <c r="J25" s="58"/>
      <c r="K25" s="83">
        <f>SUM(K20:K24)</f>
        <v>13698328.09</v>
      </c>
      <c r="L25" s="7"/>
      <c r="M25" s="83">
        <f>SUM(M20:M24)</f>
        <v>72763145.69</v>
      </c>
      <c r="N25" s="7"/>
      <c r="O25" s="83">
        <f>SUM(O20:O24)</f>
        <v>56815925</v>
      </c>
      <c r="P25" s="7"/>
      <c r="Q25" s="84">
        <f>SUM(Q21:Q24)</f>
        <v>0.023886985379902966</v>
      </c>
      <c r="R25" s="62"/>
      <c r="S25" s="85">
        <f>(K25-C25)/K25</f>
        <v>0.38357033613727676</v>
      </c>
    </row>
    <row r="26" spans="1:19" s="4" customFormat="1" ht="13.5" customHeight="1">
      <c r="A26" s="40"/>
      <c r="B26" s="41"/>
      <c r="H26" s="7"/>
      <c r="I26" s="51"/>
      <c r="J26" s="58"/>
      <c r="Q26" s="56"/>
      <c r="R26" s="62"/>
      <c r="S26" s="51"/>
    </row>
    <row r="27" spans="1:19" ht="13.5" customHeight="1">
      <c r="A27" s="38" t="s">
        <v>24</v>
      </c>
      <c r="B27" s="41"/>
      <c r="C27" s="4"/>
      <c r="D27" s="4"/>
      <c r="E27" s="4"/>
      <c r="F27" s="4"/>
      <c r="G27" s="4"/>
      <c r="H27" s="7"/>
      <c r="I27" s="51"/>
      <c r="J27" s="58"/>
      <c r="K27" s="4"/>
      <c r="L27" s="4"/>
      <c r="M27" s="4"/>
      <c r="N27" s="4"/>
      <c r="O27" s="4"/>
      <c r="P27" s="4"/>
      <c r="Q27" s="56"/>
      <c r="R27" s="62"/>
      <c r="S27" s="51"/>
    </row>
    <row r="28" spans="1:19" ht="13.5" customHeight="1">
      <c r="A28" s="40" t="s">
        <v>25</v>
      </c>
      <c r="B28" s="41"/>
      <c r="C28" s="7">
        <v>1312947.3</v>
      </c>
      <c r="D28" s="7"/>
      <c r="E28" s="7">
        <v>5616878.82</v>
      </c>
      <c r="F28" s="7"/>
      <c r="G28" s="7">
        <v>1926001.22</v>
      </c>
      <c r="H28" s="7"/>
      <c r="I28" s="59">
        <f>C28/$C$65</f>
        <v>0.00782306599130062</v>
      </c>
      <c r="J28" s="58"/>
      <c r="K28" s="7">
        <v>1232444.86</v>
      </c>
      <c r="L28" s="7"/>
      <c r="M28" s="7">
        <v>8826913.22</v>
      </c>
      <c r="N28" s="7"/>
      <c r="O28" s="7">
        <v>6218256</v>
      </c>
      <c r="P28" s="7"/>
      <c r="Q28" s="59">
        <f>K28/$K$65</f>
        <v>0.003948465595585788</v>
      </c>
      <c r="R28" s="62"/>
      <c r="S28" s="51">
        <f>(K28-C28)/K28</f>
        <v>-0.06531930361574143</v>
      </c>
    </row>
    <row r="29" spans="1:19" ht="13.5" customHeight="1">
      <c r="A29" s="40" t="s">
        <v>38</v>
      </c>
      <c r="B29" s="41"/>
      <c r="C29" s="7">
        <v>130989.67</v>
      </c>
      <c r="D29" s="7"/>
      <c r="E29" s="7">
        <v>2653953.05</v>
      </c>
      <c r="F29" s="7"/>
      <c r="G29" s="7">
        <v>46012.57</v>
      </c>
      <c r="H29" s="7"/>
      <c r="I29" s="59">
        <f>C29/$C$65</f>
        <v>0.0007804889294404208</v>
      </c>
      <c r="J29" s="58"/>
      <c r="K29" s="7">
        <v>140870.6</v>
      </c>
      <c r="L29" s="7"/>
      <c r="M29" s="7">
        <v>821224.29</v>
      </c>
      <c r="N29" s="7"/>
      <c r="O29" s="7">
        <v>2653955</v>
      </c>
      <c r="P29" s="7"/>
      <c r="Q29" s="59">
        <f>K29/$K$65</f>
        <v>0.0004513165136893243</v>
      </c>
      <c r="R29" s="62"/>
      <c r="S29" s="51">
        <f>(K29-C29)/K29</f>
        <v>0.0701418890811852</v>
      </c>
    </row>
    <row r="30" spans="1:19" ht="13.5" customHeight="1">
      <c r="A30" s="40" t="s">
        <v>11</v>
      </c>
      <c r="B30" s="41"/>
      <c r="C30" s="7">
        <v>10607916.97</v>
      </c>
      <c r="D30" s="7"/>
      <c r="E30" s="7">
        <v>55285135.17</v>
      </c>
      <c r="F30" s="7"/>
      <c r="G30" s="7">
        <v>27689254.53</v>
      </c>
      <c r="H30" s="7"/>
      <c r="I30" s="59">
        <f>C30/$C$65</f>
        <v>0.06320621892938713</v>
      </c>
      <c r="J30" s="58"/>
      <c r="K30" s="7">
        <v>25388205.77</v>
      </c>
      <c r="L30" s="7"/>
      <c r="M30" s="7">
        <v>140536053.94</v>
      </c>
      <c r="N30" s="7"/>
      <c r="O30" s="7">
        <v>83773855</v>
      </c>
      <c r="P30" s="7"/>
      <c r="Q30" s="59">
        <f>K30/$K$65</f>
        <v>0.08133788396545188</v>
      </c>
      <c r="R30" s="62"/>
      <c r="S30" s="51">
        <f>(K30-C30)/K30</f>
        <v>0.5821714592161192</v>
      </c>
    </row>
    <row r="31" spans="1:19" ht="13.5" customHeight="1">
      <c r="A31" s="40" t="s">
        <v>12</v>
      </c>
      <c r="B31" s="41"/>
      <c r="C31" s="8">
        <v>1129830.79</v>
      </c>
      <c r="D31" s="7"/>
      <c r="E31" s="8">
        <v>3260113.07</v>
      </c>
      <c r="F31" s="7"/>
      <c r="G31" s="8">
        <v>1499992.94</v>
      </c>
      <c r="H31" s="7"/>
      <c r="I31" s="60">
        <f>C31/$C$65</f>
        <v>0.006731984466682945</v>
      </c>
      <c r="J31" s="58"/>
      <c r="K31" s="8">
        <v>1288860.67</v>
      </c>
      <c r="L31" s="7"/>
      <c r="M31" s="8">
        <v>6313999.81</v>
      </c>
      <c r="N31" s="7"/>
      <c r="O31" s="8">
        <v>5201870</v>
      </c>
      <c r="P31" s="7"/>
      <c r="Q31" s="60">
        <f>K31/$K$65</f>
        <v>0.004129208679566117</v>
      </c>
      <c r="R31" s="62"/>
      <c r="S31" s="52">
        <f>(K31-C31)/K31</f>
        <v>0.12338795317572993</v>
      </c>
    </row>
    <row r="32" spans="1:19" s="4" customFormat="1" ht="13.5" customHeight="1">
      <c r="A32" s="42"/>
      <c r="B32" s="41"/>
      <c r="C32" s="7">
        <f>SUM(C28:D31)</f>
        <v>13181684.73</v>
      </c>
      <c r="D32" s="7"/>
      <c r="E32" s="7">
        <f>SUM(E28:E31)</f>
        <v>66816080.11</v>
      </c>
      <c r="F32" s="7"/>
      <c r="G32" s="7">
        <f>SUM(G28:G31)</f>
        <v>31161261.26</v>
      </c>
      <c r="H32" s="7"/>
      <c r="I32" s="59">
        <f>SUM(I28:I31)</f>
        <v>0.07854175831681111</v>
      </c>
      <c r="J32" s="58"/>
      <c r="K32" s="7">
        <f>SUM(K28:L31)</f>
        <v>28050381.9</v>
      </c>
      <c r="L32" s="7"/>
      <c r="M32" s="7">
        <f>SUM(M28:M31)</f>
        <v>156498191.26</v>
      </c>
      <c r="N32" s="7"/>
      <c r="O32" s="7">
        <f>SUM(O28:O31)</f>
        <v>97847936</v>
      </c>
      <c r="P32" s="7"/>
      <c r="Q32" s="59">
        <f>SUM(Q28:Q31)</f>
        <v>0.08986687475429311</v>
      </c>
      <c r="R32" s="62"/>
      <c r="S32" s="51">
        <f>(K32-C32)/K32</f>
        <v>0.530071113577245</v>
      </c>
    </row>
    <row r="33" spans="1:19" ht="13.5" customHeight="1">
      <c r="A33" s="35"/>
      <c r="B33" s="36"/>
      <c r="C33" s="4"/>
      <c r="D33" s="4"/>
      <c r="E33" s="4"/>
      <c r="F33" s="4"/>
      <c r="G33" s="4"/>
      <c r="H33" s="10"/>
      <c r="I33" s="49"/>
      <c r="J33" s="58"/>
      <c r="K33" s="4"/>
      <c r="L33" s="4"/>
      <c r="M33" s="4"/>
      <c r="N33" s="4"/>
      <c r="O33" s="4"/>
      <c r="P33" s="4"/>
      <c r="Q33" s="56"/>
      <c r="R33" s="62"/>
      <c r="S33" s="49"/>
    </row>
    <row r="34" spans="1:19" ht="13.5" customHeight="1">
      <c r="A34" s="38" t="s">
        <v>26</v>
      </c>
      <c r="B34" s="41"/>
      <c r="C34" s="4"/>
      <c r="D34" s="4"/>
      <c r="E34" s="4"/>
      <c r="F34" s="4"/>
      <c r="G34" s="4"/>
      <c r="H34" s="7"/>
      <c r="I34" s="51"/>
      <c r="J34" s="58"/>
      <c r="K34" s="4"/>
      <c r="L34" s="4"/>
      <c r="M34" s="4"/>
      <c r="N34" s="4"/>
      <c r="O34" s="4"/>
      <c r="P34" s="4"/>
      <c r="Q34" s="56"/>
      <c r="R34" s="62"/>
      <c r="S34" s="51"/>
    </row>
    <row r="35" spans="1:19" ht="13.5" customHeight="1">
      <c r="A35" s="40" t="s">
        <v>22</v>
      </c>
      <c r="B35" s="41"/>
      <c r="C35" s="7">
        <v>14173617.27</v>
      </c>
      <c r="D35" s="7"/>
      <c r="E35" s="7">
        <f>C35+14556074</f>
        <v>28729691.27</v>
      </c>
      <c r="F35" s="7"/>
      <c r="G35" s="7">
        <v>24035623.27</v>
      </c>
      <c r="H35" s="7"/>
      <c r="I35" s="59">
        <f>C35/$C$65</f>
        <v>0.08445208976677748</v>
      </c>
      <c r="J35" s="58"/>
      <c r="K35" s="7">
        <v>3161661.61</v>
      </c>
      <c r="L35" s="7"/>
      <c r="M35" s="7">
        <f>K35+18072650</f>
        <v>21234311.61</v>
      </c>
      <c r="N35" s="7"/>
      <c r="O35" s="7">
        <v>36739827</v>
      </c>
      <c r="P35" s="7"/>
      <c r="Q35" s="59">
        <f>K35/$K$65</f>
        <v>0.010129225653121205</v>
      </c>
      <c r="R35" s="62"/>
      <c r="S35" s="51">
        <f>(K35-C35)/K35</f>
        <v>-3.482964661736839</v>
      </c>
    </row>
    <row r="36" spans="1:19" ht="13.5" customHeight="1">
      <c r="A36" s="40" t="s">
        <v>14</v>
      </c>
      <c r="B36" s="41"/>
      <c r="C36" s="7">
        <v>932848.92</v>
      </c>
      <c r="D36" s="7"/>
      <c r="E36" s="7">
        <v>5504532.45</v>
      </c>
      <c r="F36" s="7"/>
      <c r="G36" s="7">
        <v>5900784.24</v>
      </c>
      <c r="H36" s="7"/>
      <c r="I36" s="81">
        <f>C36/$C$65</f>
        <v>0.005558287572603647</v>
      </c>
      <c r="J36" s="58"/>
      <c r="K36" s="7">
        <v>1517778.89</v>
      </c>
      <c r="L36" s="7"/>
      <c r="M36" s="7">
        <v>21348142.51</v>
      </c>
      <c r="N36" s="7"/>
      <c r="O36" s="7">
        <v>7860558</v>
      </c>
      <c r="P36" s="7"/>
      <c r="Q36" s="59">
        <f>K36/$K$65</f>
        <v>0.0048626092114752995</v>
      </c>
      <c r="R36" s="62"/>
      <c r="S36" s="51">
        <f>(K36-C36)/K36</f>
        <v>0.3853854957753431</v>
      </c>
    </row>
    <row r="37" spans="1:19" ht="13.5" customHeight="1">
      <c r="A37" s="40" t="s">
        <v>13</v>
      </c>
      <c r="B37" s="41"/>
      <c r="C37" s="7">
        <v>531002</v>
      </c>
      <c r="D37" s="7"/>
      <c r="E37" s="7">
        <v>664901.13</v>
      </c>
      <c r="F37" s="7"/>
      <c r="G37" s="7">
        <v>624549.36</v>
      </c>
      <c r="H37" s="7"/>
      <c r="I37" s="59">
        <f>C37/$C$65</f>
        <v>0.0031639226399358235</v>
      </c>
      <c r="J37" s="58"/>
      <c r="K37" s="7">
        <v>5027012.9</v>
      </c>
      <c r="L37" s="7"/>
      <c r="M37" s="7">
        <v>7801999.48</v>
      </c>
      <c r="N37" s="7"/>
      <c r="O37" s="7">
        <v>164902</v>
      </c>
      <c r="P37" s="7"/>
      <c r="Q37" s="59">
        <f>K37/$K$65</f>
        <v>0.01610537568732766</v>
      </c>
      <c r="R37" s="62"/>
      <c r="S37" s="51">
        <f>(K37-C37)/K37</f>
        <v>0.8943702730502243</v>
      </c>
    </row>
    <row r="38" spans="1:19" ht="13.5" customHeight="1">
      <c r="A38" s="40"/>
      <c r="B38" s="41"/>
      <c r="C38" s="83">
        <f>SUM(C35:C37)</f>
        <v>15637468.19</v>
      </c>
      <c r="D38" s="7"/>
      <c r="E38" s="83">
        <f>SUM(E35:E37)</f>
        <v>34899124.85</v>
      </c>
      <c r="F38" s="7"/>
      <c r="G38" s="83">
        <f>SUM(G35:G37)</f>
        <v>30560956.869999997</v>
      </c>
      <c r="H38" s="7"/>
      <c r="I38" s="84">
        <f>SUM(I35:I37)</f>
        <v>0.09317429997931696</v>
      </c>
      <c r="J38" s="58"/>
      <c r="K38" s="83">
        <f>SUM(K35:K37)</f>
        <v>9706453.4</v>
      </c>
      <c r="L38" s="7"/>
      <c r="M38" s="83">
        <f>SUM(M35:M37)</f>
        <v>50384453.60000001</v>
      </c>
      <c r="N38" s="7"/>
      <c r="O38" s="83">
        <f>SUM(O35:O37)</f>
        <v>44765287</v>
      </c>
      <c r="P38" s="7"/>
      <c r="Q38" s="84">
        <f>SUM(Q35:Q37)</f>
        <v>0.031097210551924166</v>
      </c>
      <c r="R38" s="62"/>
      <c r="S38" s="85">
        <f>(K38-C38)/K38</f>
        <v>-0.6110383005599139</v>
      </c>
    </row>
    <row r="39" spans="1:19" ht="13.5" customHeight="1" thickBot="1">
      <c r="A39" s="86"/>
      <c r="B39" s="87"/>
      <c r="C39" s="7"/>
      <c r="D39" s="7"/>
      <c r="E39" s="7"/>
      <c r="F39" s="7"/>
      <c r="G39" s="7"/>
      <c r="H39" s="7"/>
      <c r="I39" s="51"/>
      <c r="J39" s="58"/>
      <c r="K39" s="4"/>
      <c r="L39" s="4"/>
      <c r="M39" s="4"/>
      <c r="N39" s="4"/>
      <c r="O39" s="4"/>
      <c r="P39" s="4"/>
      <c r="Q39" s="56"/>
      <c r="R39" s="62"/>
      <c r="S39" s="51"/>
    </row>
    <row r="40" spans="1:21" s="1" customFormat="1" ht="13.5" customHeight="1" thickBot="1">
      <c r="A40" s="70" t="s">
        <v>18</v>
      </c>
      <c r="B40" s="26"/>
      <c r="C40" s="27">
        <f>C17+C25+C32+C38</f>
        <v>93067471.27</v>
      </c>
      <c r="D40" s="28"/>
      <c r="E40" s="28">
        <f>ROUNDUP(E17+E25+E32+E38,0)</f>
        <v>1192730880</v>
      </c>
      <c r="F40" s="28"/>
      <c r="G40" s="28">
        <f>G17+G25+G32+G38</f>
        <v>1093076549.31</v>
      </c>
      <c r="H40" s="28"/>
      <c r="I40" s="63">
        <f>I17+I25+I32+I38</f>
        <v>0.5545332774504235</v>
      </c>
      <c r="J40" s="30"/>
      <c r="K40" s="28">
        <f>K17+K25+K32+K38</f>
        <v>118252108.92000002</v>
      </c>
      <c r="L40" s="28"/>
      <c r="M40" s="28">
        <f>M17+M25+M32+M38</f>
        <v>1375959180.25</v>
      </c>
      <c r="N40" s="28"/>
      <c r="O40" s="28">
        <f>O17+O25+O32+O38</f>
        <v>1238937400</v>
      </c>
      <c r="P40" s="28"/>
      <c r="Q40" s="63">
        <f>Q17+Q25+Q32+Q38</f>
        <v>0.3588528892465246</v>
      </c>
      <c r="R40" s="31"/>
      <c r="S40" s="29">
        <f>(K40-C40)/K40</f>
        <v>0.212974109975814</v>
      </c>
      <c r="U40"/>
    </row>
    <row r="41" spans="1:19" s="4" customFormat="1" ht="13.5" customHeight="1" thickBot="1">
      <c r="A41" s="42"/>
      <c r="B41" s="41"/>
      <c r="C41" s="50"/>
      <c r="D41" s="7"/>
      <c r="E41" s="7"/>
      <c r="F41" s="7"/>
      <c r="G41" s="7"/>
      <c r="H41" s="7"/>
      <c r="I41" s="51"/>
      <c r="J41" s="58"/>
      <c r="Q41" s="56"/>
      <c r="R41" s="62"/>
      <c r="S41" s="51"/>
    </row>
    <row r="42" spans="1:19" s="4" customFormat="1" ht="36" customHeight="1" thickBot="1">
      <c r="A42" s="71" t="s">
        <v>28</v>
      </c>
      <c r="B42" s="72"/>
      <c r="C42" s="73"/>
      <c r="D42" s="74"/>
      <c r="E42" s="74"/>
      <c r="F42" s="74"/>
      <c r="G42" s="74"/>
      <c r="H42" s="74"/>
      <c r="I42" s="75"/>
      <c r="J42" s="76"/>
      <c r="K42" s="74"/>
      <c r="L42" s="74"/>
      <c r="M42" s="74"/>
      <c r="N42" s="74"/>
      <c r="O42" s="74"/>
      <c r="P42" s="74"/>
      <c r="Q42" s="75"/>
      <c r="R42" s="77"/>
      <c r="S42" s="75"/>
    </row>
    <row r="43" spans="1:19" s="4" customFormat="1" ht="13.5" customHeight="1">
      <c r="A43" s="42"/>
      <c r="B43" s="41"/>
      <c r="C43" s="50"/>
      <c r="D43" s="7"/>
      <c r="E43" s="7"/>
      <c r="F43" s="7"/>
      <c r="G43" s="7"/>
      <c r="H43" s="7"/>
      <c r="I43" s="51"/>
      <c r="J43" s="58"/>
      <c r="Q43" s="56"/>
      <c r="R43" s="62"/>
      <c r="S43" s="51"/>
    </row>
    <row r="44" spans="1:19" ht="13.5" customHeight="1">
      <c r="A44" s="38" t="s">
        <v>15</v>
      </c>
      <c r="B44" s="41"/>
      <c r="C44" s="50"/>
      <c r="D44" s="7"/>
      <c r="E44" s="7"/>
      <c r="F44" s="7"/>
      <c r="G44" s="7"/>
      <c r="H44" s="7"/>
      <c r="I44" s="51"/>
      <c r="J44" s="58"/>
      <c r="K44" s="4"/>
      <c r="L44" s="4"/>
      <c r="M44" s="4"/>
      <c r="N44" s="4"/>
      <c r="O44" s="4"/>
      <c r="P44" s="4"/>
      <c r="Q44" s="56"/>
      <c r="R44" s="62"/>
      <c r="S44" s="51"/>
    </row>
    <row r="45" spans="1:19" ht="13.5" customHeight="1">
      <c r="A45" s="43" t="s">
        <v>31</v>
      </c>
      <c r="B45" s="41"/>
      <c r="C45" s="7">
        <v>69324323.29</v>
      </c>
      <c r="D45" s="7"/>
      <c r="E45" s="7">
        <v>567155225.02</v>
      </c>
      <c r="F45" s="7"/>
      <c r="G45" s="7">
        <v>535075207.89</v>
      </c>
      <c r="H45" s="7"/>
      <c r="I45" s="59">
        <f>C45/$C$65</f>
        <v>0.41306209007774225</v>
      </c>
      <c r="J45" s="58"/>
      <c r="K45" s="7">
        <v>165124776.14</v>
      </c>
      <c r="L45" s="7"/>
      <c r="M45" s="7">
        <v>935875059.25</v>
      </c>
      <c r="N45" s="7"/>
      <c r="O45" s="7">
        <v>800886037.33</v>
      </c>
      <c r="P45" s="7"/>
      <c r="Q45" s="59">
        <f>K45/$K$65</f>
        <v>0.5290212314793499</v>
      </c>
      <c r="R45" s="62"/>
      <c r="S45" s="51">
        <f>(K45-C45)/K45</f>
        <v>0.5801700695041438</v>
      </c>
    </row>
    <row r="46" spans="1:19" ht="13.5" customHeight="1">
      <c r="A46" s="43" t="s">
        <v>37</v>
      </c>
      <c r="B46" s="41"/>
      <c r="C46" s="7">
        <v>4761504.03</v>
      </c>
      <c r="D46" s="7"/>
      <c r="E46" s="7">
        <v>22403988.66</v>
      </c>
      <c r="F46" s="7"/>
      <c r="G46" s="7">
        <v>22483631.08</v>
      </c>
      <c r="H46" s="7"/>
      <c r="I46" s="59">
        <f>C46/$C$65</f>
        <v>0.028370948509916463</v>
      </c>
      <c r="J46" s="58"/>
      <c r="K46" s="7">
        <v>13248899.55</v>
      </c>
      <c r="L46" s="7"/>
      <c r="M46" s="7">
        <v>97858441.89</v>
      </c>
      <c r="N46" s="7"/>
      <c r="O46" s="7">
        <v>86756886.55</v>
      </c>
      <c r="P46" s="7"/>
      <c r="Q46" s="59">
        <f>K46/$K$65</f>
        <v>0.04244638097038032</v>
      </c>
      <c r="R46" s="62"/>
      <c r="S46" s="51">
        <f>(K46-C46)/K46</f>
        <v>0.6406113570390832</v>
      </c>
    </row>
    <row r="47" spans="1:19" ht="13.5" customHeight="1">
      <c r="A47" s="43" t="s">
        <v>39</v>
      </c>
      <c r="B47" s="41"/>
      <c r="C47" s="7">
        <v>0</v>
      </c>
      <c r="D47" s="7"/>
      <c r="E47" s="7">
        <v>0</v>
      </c>
      <c r="F47" s="7"/>
      <c r="G47" s="7">
        <v>0</v>
      </c>
      <c r="H47" s="7"/>
      <c r="I47" s="59">
        <f>C47/$C$65</f>
        <v>0</v>
      </c>
      <c r="J47" s="58"/>
      <c r="K47" s="7">
        <v>4713493.77</v>
      </c>
      <c r="L47" s="7"/>
      <c r="M47" s="7">
        <v>62946344.52</v>
      </c>
      <c r="N47" s="7"/>
      <c r="O47" s="7">
        <v>26214720.66</v>
      </c>
      <c r="P47" s="7"/>
      <c r="Q47" s="59">
        <f>K47/$K$65</f>
        <v>0.015100933591343754</v>
      </c>
      <c r="R47" s="62"/>
      <c r="S47" s="51">
        <v>0</v>
      </c>
    </row>
    <row r="48" spans="1:19" ht="13.5" customHeight="1">
      <c r="A48" s="43" t="s">
        <v>32</v>
      </c>
      <c r="B48" s="41"/>
      <c r="C48" s="7">
        <v>661207.1</v>
      </c>
      <c r="D48" s="7">
        <v>9485.48</v>
      </c>
      <c r="E48" s="7">
        <v>3967242.6</v>
      </c>
      <c r="F48" s="7"/>
      <c r="G48" s="7">
        <v>3390210</v>
      </c>
      <c r="H48" s="7"/>
      <c r="I48" s="59">
        <f>C48/$C$65</f>
        <v>0.003939736787010802</v>
      </c>
      <c r="J48" s="57"/>
      <c r="K48" s="7">
        <v>740834.4</v>
      </c>
      <c r="L48" s="7">
        <v>9485.48</v>
      </c>
      <c r="M48" s="7">
        <v>4445007.98</v>
      </c>
      <c r="N48" s="7"/>
      <c r="O48" s="7">
        <v>3825870.42</v>
      </c>
      <c r="P48" s="7"/>
      <c r="Q48" s="59">
        <f>K48/$K$65</f>
        <v>0.0023734604568243648</v>
      </c>
      <c r="R48" s="62"/>
      <c r="S48" s="51">
        <f>(K48-C48)/K48</f>
        <v>0.10748326481599672</v>
      </c>
    </row>
    <row r="49" spans="1:19" ht="13.5" customHeight="1">
      <c r="A49" s="43" t="s">
        <v>33</v>
      </c>
      <c r="B49" s="41"/>
      <c r="C49" s="8">
        <v>0</v>
      </c>
      <c r="D49" s="7"/>
      <c r="E49" s="8">
        <v>50626246.49</v>
      </c>
      <c r="F49" s="7"/>
      <c r="G49" s="8">
        <v>49316540.65</v>
      </c>
      <c r="H49" s="7"/>
      <c r="I49" s="60">
        <f>C49/$C$65</f>
        <v>0</v>
      </c>
      <c r="J49" s="57"/>
      <c r="K49" s="8">
        <v>10026725.17</v>
      </c>
      <c r="L49" s="7"/>
      <c r="M49" s="8">
        <v>60739301.61</v>
      </c>
      <c r="N49" s="7"/>
      <c r="O49" s="8">
        <v>54772613.1</v>
      </c>
      <c r="P49" s="7"/>
      <c r="Q49" s="60">
        <f>K49/$K$65</f>
        <v>0.0321232865299459</v>
      </c>
      <c r="R49" s="62"/>
      <c r="S49" s="51">
        <f>(K49-C49)/K49</f>
        <v>1</v>
      </c>
    </row>
    <row r="50" spans="1:19" ht="13.5" customHeight="1">
      <c r="A50" s="43"/>
      <c r="B50" s="41"/>
      <c r="C50" s="7">
        <f>SUM(C45:C49)</f>
        <v>74747034.42</v>
      </c>
      <c r="D50" s="7"/>
      <c r="E50" s="7">
        <f>SUM(E45:E49)</f>
        <v>644152702.77</v>
      </c>
      <c r="F50" s="7"/>
      <c r="G50" s="7">
        <f>SUM(G45:G49)</f>
        <v>610265589.62</v>
      </c>
      <c r="H50" s="7"/>
      <c r="I50" s="59">
        <f>SUM(I45:I49)</f>
        <v>0.4453727753746695</v>
      </c>
      <c r="J50" s="58"/>
      <c r="K50" s="7">
        <f>SUM(K45:K49)</f>
        <v>193854729.03</v>
      </c>
      <c r="L50" s="7"/>
      <c r="M50" s="7">
        <f>SUM(M45:M49)</f>
        <v>1161864155.25</v>
      </c>
      <c r="N50" s="7"/>
      <c r="O50" s="7">
        <f>SUM(O45:O49)</f>
        <v>972456128.06</v>
      </c>
      <c r="P50" s="7"/>
      <c r="Q50" s="59">
        <f>SUM(Q45:Q49)</f>
        <v>0.6210652930278443</v>
      </c>
      <c r="R50" s="62"/>
      <c r="S50" s="85">
        <f>(K50-C50)/K50</f>
        <v>0.6144172763078041</v>
      </c>
    </row>
    <row r="51" spans="1:19" ht="13.5" customHeight="1" thickBot="1">
      <c r="A51" s="35"/>
      <c r="B51" s="36"/>
      <c r="C51" s="35"/>
      <c r="D51" s="10"/>
      <c r="E51" s="10"/>
      <c r="F51" s="10"/>
      <c r="G51" s="10"/>
      <c r="H51" s="10"/>
      <c r="I51" s="49"/>
      <c r="J51" s="58"/>
      <c r="K51" s="4"/>
      <c r="L51" s="4"/>
      <c r="M51" s="4"/>
      <c r="N51" s="4"/>
      <c r="O51" s="4"/>
      <c r="P51" s="4"/>
      <c r="Q51" s="56"/>
      <c r="R51" s="62"/>
      <c r="S51" s="49"/>
    </row>
    <row r="52" spans="1:21" s="4" customFormat="1" ht="34.5" customHeight="1" thickBot="1">
      <c r="A52" s="127" t="s">
        <v>30</v>
      </c>
      <c r="B52" s="128"/>
      <c r="C52" s="28">
        <f>C50</f>
        <v>74747034.42</v>
      </c>
      <c r="D52" s="28"/>
      <c r="E52" s="28">
        <f>E50</f>
        <v>644152702.77</v>
      </c>
      <c r="F52" s="28"/>
      <c r="G52" s="28">
        <f>G50</f>
        <v>610265589.62</v>
      </c>
      <c r="H52" s="28"/>
      <c r="I52" s="63">
        <f>I50</f>
        <v>0.4453727753746695</v>
      </c>
      <c r="J52" s="31"/>
      <c r="K52" s="28">
        <f>K50</f>
        <v>193854729.03</v>
      </c>
      <c r="L52" s="28"/>
      <c r="M52" s="28">
        <f>M50</f>
        <v>1161864155.25</v>
      </c>
      <c r="N52" s="28"/>
      <c r="O52" s="28">
        <f>O50</f>
        <v>972456128.06</v>
      </c>
      <c r="P52" s="28"/>
      <c r="Q52" s="63">
        <f>Q50</f>
        <v>0.6210652930278443</v>
      </c>
      <c r="R52" s="31"/>
      <c r="S52" s="29">
        <f>(K52-C52)/K52</f>
        <v>0.6144172763078041</v>
      </c>
      <c r="U52"/>
    </row>
    <row r="53" spans="1:19" s="4" customFormat="1" ht="13.5" customHeight="1" thickBot="1">
      <c r="A53" s="43"/>
      <c r="B53" s="41"/>
      <c r="C53" s="50"/>
      <c r="D53" s="7"/>
      <c r="E53" s="7"/>
      <c r="F53" s="7"/>
      <c r="G53" s="7"/>
      <c r="H53" s="7"/>
      <c r="I53" s="51"/>
      <c r="J53" s="57"/>
      <c r="Q53" s="56"/>
      <c r="R53" s="62"/>
      <c r="S53" s="51"/>
    </row>
    <row r="54" spans="1:19" s="4" customFormat="1" ht="13.5" customHeight="1" thickBot="1">
      <c r="A54" s="78" t="s">
        <v>34</v>
      </c>
      <c r="B54" s="79"/>
      <c r="C54" s="73"/>
      <c r="D54" s="74"/>
      <c r="E54" s="74"/>
      <c r="F54" s="74"/>
      <c r="G54" s="74"/>
      <c r="H54" s="74"/>
      <c r="I54" s="75"/>
      <c r="J54" s="77"/>
      <c r="K54" s="72"/>
      <c r="L54" s="72"/>
      <c r="M54" s="72"/>
      <c r="N54" s="72"/>
      <c r="O54" s="72"/>
      <c r="P54" s="72"/>
      <c r="Q54" s="80"/>
      <c r="R54" s="77"/>
      <c r="S54" s="75"/>
    </row>
    <row r="55" spans="1:19" s="4" customFormat="1" ht="13.5" customHeight="1">
      <c r="A55" s="44"/>
      <c r="B55" s="45"/>
      <c r="C55" s="53"/>
      <c r="D55" s="11"/>
      <c r="E55" s="11"/>
      <c r="F55" s="11"/>
      <c r="G55" s="11"/>
      <c r="H55" s="11"/>
      <c r="I55" s="54"/>
      <c r="J55" s="57"/>
      <c r="K55" s="1"/>
      <c r="L55" s="1"/>
      <c r="M55" s="1"/>
      <c r="N55" s="1"/>
      <c r="O55" s="1"/>
      <c r="P55" s="1"/>
      <c r="Q55" s="61"/>
      <c r="R55" s="57"/>
      <c r="S55" s="54"/>
    </row>
    <row r="56" spans="1:19" s="4" customFormat="1" ht="13.5" customHeight="1">
      <c r="A56" s="38" t="s">
        <v>35</v>
      </c>
      <c r="B56" s="41"/>
      <c r="C56" s="50"/>
      <c r="D56" s="7"/>
      <c r="E56" s="7"/>
      <c r="F56" s="7"/>
      <c r="G56" s="7"/>
      <c r="H56" s="7"/>
      <c r="I56" s="51"/>
      <c r="J56" s="57"/>
      <c r="K56" s="1"/>
      <c r="L56" s="1"/>
      <c r="M56" s="1"/>
      <c r="N56" s="1"/>
      <c r="O56" s="1"/>
      <c r="P56" s="1"/>
      <c r="Q56" s="61"/>
      <c r="R56" s="57"/>
      <c r="S56" s="51"/>
    </row>
    <row r="57" spans="1:19" s="4" customFormat="1" ht="13.5" customHeight="1">
      <c r="A57" s="43" t="s">
        <v>41</v>
      </c>
      <c r="B57" s="41"/>
      <c r="C57" s="50">
        <v>0</v>
      </c>
      <c r="D57" s="7"/>
      <c r="E57" s="7">
        <v>0</v>
      </c>
      <c r="F57" s="7"/>
      <c r="G57" s="7">
        <v>0</v>
      </c>
      <c r="H57" s="7"/>
      <c r="I57" s="59">
        <f>C57/$C$65</f>
        <v>0</v>
      </c>
      <c r="J57" s="1"/>
      <c r="K57" s="7">
        <v>39.46</v>
      </c>
      <c r="L57" s="1"/>
      <c r="M57" s="7">
        <v>15877.24</v>
      </c>
      <c r="N57" s="1"/>
      <c r="O57" s="7">
        <v>48713</v>
      </c>
      <c r="P57" s="1"/>
      <c r="Q57" s="59">
        <f>K57/$K$65</f>
        <v>1.264206273713659E-07</v>
      </c>
      <c r="R57" s="57"/>
      <c r="S57" s="51">
        <f>(K57-C57)/K57</f>
        <v>1</v>
      </c>
    </row>
    <row r="58" spans="1:19" s="4" customFormat="1" ht="13.5" customHeight="1">
      <c r="A58" s="43" t="s">
        <v>19</v>
      </c>
      <c r="B58" s="41"/>
      <c r="C58" s="50">
        <v>15767.18</v>
      </c>
      <c r="D58" s="7"/>
      <c r="E58" s="7">
        <v>48730.66</v>
      </c>
      <c r="F58" s="7"/>
      <c r="G58" s="7">
        <v>19418.26</v>
      </c>
      <c r="H58" s="7"/>
      <c r="I58" s="59">
        <f>C58/$C$65</f>
        <v>9.394717490695574E-05</v>
      </c>
      <c r="J58" s="57"/>
      <c r="K58" s="7">
        <v>0</v>
      </c>
      <c r="L58" s="7"/>
      <c r="M58" s="7">
        <v>0</v>
      </c>
      <c r="N58" s="7"/>
      <c r="O58" s="7">
        <v>0</v>
      </c>
      <c r="P58" s="7"/>
      <c r="Q58" s="59">
        <f>K58/$K$65</f>
        <v>0</v>
      </c>
      <c r="R58" s="57"/>
      <c r="S58" s="51">
        <v>0</v>
      </c>
    </row>
    <row r="59" spans="1:19" s="4" customFormat="1" ht="13.5" customHeight="1">
      <c r="A59" s="43" t="s">
        <v>32</v>
      </c>
      <c r="B59" s="41"/>
      <c r="C59" s="8">
        <v>0</v>
      </c>
      <c r="D59" s="7"/>
      <c r="E59" s="8">
        <v>0</v>
      </c>
      <c r="F59" s="7"/>
      <c r="G59" s="8">
        <v>0</v>
      </c>
      <c r="H59" s="7"/>
      <c r="I59" s="60">
        <f>C59/$C$65</f>
        <v>0</v>
      </c>
      <c r="J59" s="57"/>
      <c r="K59" s="8">
        <v>25729.59</v>
      </c>
      <c r="L59" s="7"/>
      <c r="M59" s="8">
        <v>58577.67</v>
      </c>
      <c r="N59" s="7"/>
      <c r="O59" s="8">
        <v>0</v>
      </c>
      <c r="P59" s="7"/>
      <c r="Q59" s="60">
        <f>K59/$K$65</f>
        <v>8.243159933623979E-05</v>
      </c>
      <c r="R59" s="57"/>
      <c r="S59" s="52">
        <f>(K59-C59)/K59</f>
        <v>1</v>
      </c>
    </row>
    <row r="60" spans="1:19" s="4" customFormat="1" ht="13.5" customHeight="1">
      <c r="A60" s="44"/>
      <c r="B60" s="45"/>
      <c r="C60" s="7">
        <f>SUM(C57:C59)</f>
        <v>15767.18</v>
      </c>
      <c r="D60" s="7"/>
      <c r="E60" s="7">
        <f>SUM(E57:E59)</f>
        <v>48730.66</v>
      </c>
      <c r="F60" s="7"/>
      <c r="G60" s="7">
        <f>SUM(G57:G59)</f>
        <v>19418.26</v>
      </c>
      <c r="H60" s="7"/>
      <c r="I60" s="59">
        <f>SUM(I59:I59)</f>
        <v>0</v>
      </c>
      <c r="J60" s="57"/>
      <c r="K60" s="7">
        <f>SUM(K57:K59)</f>
        <v>25769.05</v>
      </c>
      <c r="L60" s="7"/>
      <c r="M60" s="7">
        <f>SUM(M57:M59)</f>
        <v>74454.91</v>
      </c>
      <c r="N60" s="7"/>
      <c r="O60" s="7">
        <f>SUM(O57:O59)</f>
        <v>48713</v>
      </c>
      <c r="P60" s="7"/>
      <c r="Q60" s="59">
        <f>SUM(Q59)</f>
        <v>8.243159933623979E-05</v>
      </c>
      <c r="R60" s="57"/>
      <c r="S60" s="85">
        <f>(K60-C60)/K60</f>
        <v>0.38813499139471574</v>
      </c>
    </row>
    <row r="61" spans="1:19" s="1" customFormat="1" ht="13.5" customHeight="1" thickBot="1">
      <c r="A61" s="43"/>
      <c r="B61" s="45"/>
      <c r="C61" s="53"/>
      <c r="D61" s="11"/>
      <c r="E61" s="11"/>
      <c r="F61" s="11"/>
      <c r="G61" s="11"/>
      <c r="H61" s="11"/>
      <c r="I61" s="54"/>
      <c r="J61" s="57"/>
      <c r="Q61" s="61"/>
      <c r="R61" s="57"/>
      <c r="S61" s="54"/>
    </row>
    <row r="62" spans="1:19" ht="13.5" customHeight="1" thickBot="1">
      <c r="A62" s="25" t="s">
        <v>36</v>
      </c>
      <c r="B62" s="26"/>
      <c r="C62" s="27">
        <f>C60</f>
        <v>15767.18</v>
      </c>
      <c r="D62" s="64"/>
      <c r="E62" s="28">
        <f>E60</f>
        <v>48730.66</v>
      </c>
      <c r="F62" s="28"/>
      <c r="G62" s="28">
        <f>G60</f>
        <v>19418.26</v>
      </c>
      <c r="H62" s="64"/>
      <c r="I62" s="63">
        <f>I60</f>
        <v>0</v>
      </c>
      <c r="J62" s="65"/>
      <c r="K62" s="28">
        <f>K60</f>
        <v>25769.05</v>
      </c>
      <c r="L62" s="64"/>
      <c r="M62" s="28">
        <f>M60</f>
        <v>74454.91</v>
      </c>
      <c r="N62" s="28"/>
      <c r="O62" s="28">
        <f>O60</f>
        <v>48713</v>
      </c>
      <c r="P62" s="64"/>
      <c r="Q62" s="63">
        <f>Q60</f>
        <v>8.243159933623979E-05</v>
      </c>
      <c r="R62" s="31"/>
      <c r="S62" s="29">
        <f>(K62-C62)/K62</f>
        <v>0.38813499139471574</v>
      </c>
    </row>
    <row r="63" spans="1:19" s="4" customFormat="1" ht="13.5" customHeight="1">
      <c r="A63" s="42"/>
      <c r="B63" s="41"/>
      <c r="C63" s="50"/>
      <c r="D63" s="7"/>
      <c r="E63" s="7"/>
      <c r="F63" s="7"/>
      <c r="G63" s="7"/>
      <c r="H63" s="7"/>
      <c r="I63" s="51"/>
      <c r="J63" s="58"/>
      <c r="Q63" s="56"/>
      <c r="R63" s="62"/>
      <c r="S63" s="51"/>
    </row>
    <row r="64" spans="1:19" ht="13.5" customHeight="1" thickBot="1">
      <c r="A64" s="42"/>
      <c r="B64" s="41"/>
      <c r="C64" s="50"/>
      <c r="D64" s="7"/>
      <c r="E64" s="7"/>
      <c r="F64" s="7"/>
      <c r="G64" s="7"/>
      <c r="H64" s="7"/>
      <c r="I64" s="51"/>
      <c r="J64" s="58"/>
      <c r="K64" s="4"/>
      <c r="L64" s="4"/>
      <c r="M64" s="4"/>
      <c r="N64" s="4"/>
      <c r="O64" s="4"/>
      <c r="P64" s="4"/>
      <c r="Q64" s="56"/>
      <c r="R64" s="62"/>
      <c r="S64" s="51"/>
    </row>
    <row r="65" spans="1:21" s="15" customFormat="1" ht="20.25" thickBot="1">
      <c r="A65" s="32" t="s">
        <v>17</v>
      </c>
      <c r="B65" s="33"/>
      <c r="C65" s="66">
        <f>C40+C52+C62</f>
        <v>167830272.87</v>
      </c>
      <c r="D65" s="67"/>
      <c r="E65" s="67">
        <f>E40+E52+E62</f>
        <v>1836932313.43</v>
      </c>
      <c r="F65" s="67"/>
      <c r="G65" s="67">
        <f>G40+G52+G62</f>
        <v>1703361557.1899998</v>
      </c>
      <c r="H65" s="67"/>
      <c r="I65" s="68">
        <f>I40+I52+I62</f>
        <v>0.9999060528250929</v>
      </c>
      <c r="J65" s="69"/>
      <c r="K65" s="67">
        <f>K40+K52+K62</f>
        <v>312132607.00000006</v>
      </c>
      <c r="L65" s="67"/>
      <c r="M65" s="67">
        <f>M40+M52+M62</f>
        <v>2537897790.41</v>
      </c>
      <c r="N65" s="67"/>
      <c r="O65" s="67">
        <f>O40+O52+O62</f>
        <v>2211442241.06</v>
      </c>
      <c r="P65" s="67"/>
      <c r="Q65" s="68">
        <f>Q40+Q52+Q62</f>
        <v>0.9800006138737051</v>
      </c>
      <c r="R65" s="31"/>
      <c r="S65" s="68">
        <f>(K65-C65)/K65</f>
        <v>0.4623109886433622</v>
      </c>
      <c r="U65" s="126"/>
    </row>
    <row r="66" spans="1:10" s="15" customFormat="1" ht="13.5" customHeight="1">
      <c r="A66" s="9"/>
      <c r="B66" s="14"/>
      <c r="C66" s="11"/>
      <c r="D66" s="11"/>
      <c r="E66" s="11"/>
      <c r="F66" s="11"/>
      <c r="G66" s="11"/>
      <c r="H66" s="11"/>
      <c r="I66" s="12"/>
      <c r="J66" s="6"/>
    </row>
    <row r="67" spans="1:10" s="15" customFormat="1" ht="13.5" customHeight="1">
      <c r="A67" s="9"/>
      <c r="B67" s="14"/>
      <c r="C67" s="11"/>
      <c r="D67" s="11"/>
      <c r="E67" s="11"/>
      <c r="F67" s="11"/>
      <c r="G67" s="11"/>
      <c r="H67" s="11"/>
      <c r="I67" s="12"/>
      <c r="J67" s="6"/>
    </row>
    <row r="68" spans="1:10" ht="13.5" customHeight="1">
      <c r="A68" s="2"/>
      <c r="B68" s="2"/>
      <c r="C68" s="2"/>
      <c r="D68" s="2"/>
      <c r="E68" s="2"/>
      <c r="F68" s="2"/>
      <c r="G68" s="2"/>
      <c r="H68" s="2"/>
      <c r="I68" s="5"/>
      <c r="J68" s="13"/>
    </row>
    <row r="69" spans="1:10" ht="13.5" customHeight="1">
      <c r="A69" s="16"/>
      <c r="B69" s="16"/>
      <c r="C69" s="17"/>
      <c r="D69" s="17"/>
      <c r="E69" s="17"/>
      <c r="F69" s="17"/>
      <c r="G69" s="18"/>
      <c r="H69" s="18"/>
      <c r="I69" s="19"/>
      <c r="J69" s="6"/>
    </row>
    <row r="70" spans="1:10" ht="13.5" customHeight="1">
      <c r="A70" s="16"/>
      <c r="B70" s="16"/>
      <c r="C70" s="17"/>
      <c r="D70" s="17"/>
      <c r="E70" s="17"/>
      <c r="F70" s="17"/>
      <c r="G70" s="18"/>
      <c r="H70" s="18"/>
      <c r="I70" s="19"/>
      <c r="J70" s="6"/>
    </row>
    <row r="71" spans="1:10" ht="13.5" customHeight="1">
      <c r="A71" s="16"/>
      <c r="B71" s="16"/>
      <c r="C71" s="17"/>
      <c r="D71" s="17"/>
      <c r="E71" s="17"/>
      <c r="F71" s="17"/>
      <c r="G71" s="18"/>
      <c r="H71" s="18"/>
      <c r="I71" s="19"/>
      <c r="J71" s="1"/>
    </row>
    <row r="72" spans="1:10" ht="13.5" customHeight="1">
      <c r="A72" s="20"/>
      <c r="B72" s="21"/>
      <c r="C72" s="22"/>
      <c r="D72" s="22"/>
      <c r="G72" s="20"/>
      <c r="H72" s="20"/>
      <c r="I72" s="23"/>
      <c r="J72" s="1"/>
    </row>
    <row r="73" spans="1:10" ht="13.5" customHeight="1">
      <c r="A73" s="20"/>
      <c r="B73" s="21"/>
      <c r="C73" s="22"/>
      <c r="D73" s="22"/>
      <c r="G73" s="20"/>
      <c r="H73" s="20"/>
      <c r="I73" s="23"/>
      <c r="J73" s="1"/>
    </row>
    <row r="74" spans="3:10" ht="13.5" customHeight="1">
      <c r="C74" s="22"/>
      <c r="D74" s="22"/>
      <c r="J74" s="1"/>
    </row>
    <row r="75" ht="13.5" customHeight="1">
      <c r="J75" s="1"/>
    </row>
    <row r="76" spans="3:10" ht="13.5" customHeight="1">
      <c r="C76" s="22"/>
      <c r="D76" s="22"/>
      <c r="J76" s="1"/>
    </row>
    <row r="77" ht="13.5" customHeight="1">
      <c r="J77" s="1"/>
    </row>
    <row r="78" ht="13.5" customHeight="1">
      <c r="J78" s="1"/>
    </row>
    <row r="79" ht="13.5" customHeight="1"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spans="2:10" ht="13.5" customHeight="1">
      <c r="B83" s="21"/>
      <c r="J83" s="1"/>
    </row>
    <row r="84" spans="2:10" ht="13.5" customHeight="1">
      <c r="B84" s="21"/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</sheetData>
  <sheetProtection/>
  <mergeCells count="6">
    <mergeCell ref="A52:B52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2023-08-02T17:13:04Z</cp:lastPrinted>
  <dcterms:created xsi:type="dcterms:W3CDTF">2009-02-19T19:53:26Z</dcterms:created>
  <dcterms:modified xsi:type="dcterms:W3CDTF">2023-08-02T17:13:22Z</dcterms:modified>
  <cp:category/>
  <cp:version/>
  <cp:contentType/>
  <cp:contentStatus/>
</cp:coreProperties>
</file>