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2017'!$A$9:$J$74</definedName>
    <definedName name="A_impresión_IM">#REF!</definedName>
    <definedName name="_xlnm.Print_Area" localSheetId="0">'FEBRERO 2017'!$A$2:$S$67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<sst xmlns="http://schemas.openxmlformats.org/spreadsheetml/2006/main" count="50" uniqueCount="46">
  <si>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</si>
  <si>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</si>
  <si>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</si>
  <si>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</si>
  <si>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</si>
  <si>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</si>
  <si>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</si>
  <si>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</si>
  <si>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</si>
  <si>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</si>
  <si>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</si>
  <si>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</si>
  <si>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</si>
  <si>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</si>
  <si>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</si>
  <si>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</si>
  <si>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</si>
  <si>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</si>
  <si>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</si>
  <si>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</si>
  <si>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</si>
  <si>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</si>
  <si>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</si>
  <si>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</si>
  <si>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</si>
  <si>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</si>
  <si>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</si>
  <si>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</si>
  <si>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</si>
  <si>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</si>
  <si>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</si>
  <si>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</si>
  <si>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</si>
  <si>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</si>
  <si>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</si>
  <si>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</si>
  <si>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</si>
  <si>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</si>
  <si>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</si>
  <si>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</si>
  <si>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2023 VS 2022</t>
  </si>
  <si>
    <t>OTROS INGRESOS</t>
  </si>
  <si>
    <t>ACCESORIOS DE IMPUESTO (RECARGOS)</t>
  </si>
  <si>
    <t>RECARGOS</t>
  </si>
  <si>
    <t>COMPARATIVO MES AGOSTO DE  2022 VS MES DE AGOSTO 2023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</si>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</sst>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Alignment="1">
      <alignment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99"/>
  <sheetViews>
    <sheetView showGridLines="0" tabSelected="1" zoomScale="75" zoomScaleNormal="75" zoomScalePageLayoutView="0" workbookViewId="0" topLeftCell="A1">
      <selection activeCell="E3" sqref="E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1" t="s">
        <v>20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ht="22.5" customHeight="1">
      <c r="A5" s="105"/>
      <c r="B5" s="100"/>
      <c r="C5" s="131" t="s">
        <v>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</row>
    <row r="6" spans="1:19" ht="22.5" customHeight="1">
      <c r="A6" s="105"/>
      <c r="B6" s="100"/>
      <c r="C6" s="131" t="s">
        <v>44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9">
        <v>2022</v>
      </c>
      <c r="D8" s="129"/>
      <c r="E8" s="129"/>
      <c r="F8" s="129"/>
      <c r="G8" s="129"/>
      <c r="H8" s="129"/>
      <c r="I8" s="130"/>
      <c r="J8" s="115"/>
      <c r="K8" s="129">
        <v>2023</v>
      </c>
      <c r="L8" s="129"/>
      <c r="M8" s="129"/>
      <c r="N8" s="129"/>
      <c r="O8" s="129"/>
      <c r="P8" s="129"/>
      <c r="Q8" s="130"/>
      <c r="R8" s="115"/>
      <c r="S8" s="116" t="str">
        <f>C10</f>
        <v>AGOSTO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45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AGOSTO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50972751.28</v>
      </c>
      <c r="D14" s="7"/>
      <c r="E14" s="7">
        <v>356158294</v>
      </c>
      <c r="F14" s="7"/>
      <c r="G14" s="7">
        <v>305263974.93</v>
      </c>
      <c r="H14" s="7"/>
      <c r="I14" s="59">
        <f>C14/$C$67</f>
        <v>0.19896418258672874</v>
      </c>
      <c r="J14" s="58"/>
      <c r="K14" s="7">
        <v>78999076.96</v>
      </c>
      <c r="L14" s="7"/>
      <c r="M14" s="7">
        <v>449039974.9</v>
      </c>
      <c r="N14" s="7"/>
      <c r="O14" s="7">
        <v>342679190</v>
      </c>
      <c r="P14" s="7"/>
      <c r="Q14" s="59">
        <f>K14/$K$67</f>
        <v>0.21932229473782408</v>
      </c>
      <c r="R14" s="62"/>
      <c r="S14" s="51">
        <f>(K14-C14)/K14</f>
        <v>0.35476776132701787</v>
      </c>
    </row>
    <row r="15" spans="1:19" ht="13.5" customHeight="1">
      <c r="A15" s="40" t="s">
        <v>6</v>
      </c>
      <c r="B15" s="41"/>
      <c r="C15" s="7">
        <v>10200217.74</v>
      </c>
      <c r="D15" s="7"/>
      <c r="E15" s="7">
        <f>C15+787245781</f>
        <v>797445998.74</v>
      </c>
      <c r="F15" s="7"/>
      <c r="G15" s="7">
        <v>800041291.53</v>
      </c>
      <c r="H15" s="7"/>
      <c r="I15" s="59">
        <f>C15/$C$67</f>
        <v>0.039814958656980495</v>
      </c>
      <c r="J15" s="58"/>
      <c r="K15" s="7">
        <v>12740623.02</v>
      </c>
      <c r="L15" s="7"/>
      <c r="M15" s="7">
        <f>K15+788246865</f>
        <v>800987488.02</v>
      </c>
      <c r="N15" s="7"/>
      <c r="O15" s="7">
        <v>805919635</v>
      </c>
      <c r="P15" s="7"/>
      <c r="Q15" s="59">
        <f>K15/$K$67</f>
        <v>0.03537133324419474</v>
      </c>
      <c r="R15" s="62"/>
      <c r="S15" s="51">
        <f>(K15-C15)/K15</f>
        <v>0.19939411722740066</v>
      </c>
    </row>
    <row r="16" spans="1:19" ht="13.5" customHeight="1">
      <c r="A16" s="40" t="s">
        <v>7</v>
      </c>
      <c r="B16" s="41"/>
      <c r="C16" s="7">
        <v>202358.8</v>
      </c>
      <c r="D16" s="7"/>
      <c r="E16" s="7">
        <v>964471.59</v>
      </c>
      <c r="F16" s="7"/>
      <c r="G16" s="7">
        <v>335000</v>
      </c>
      <c r="H16" s="7"/>
      <c r="I16" s="59">
        <f>C16/$C$67</f>
        <v>0.0007898760066935771</v>
      </c>
      <c r="J16" s="58"/>
      <c r="K16" s="7">
        <v>157392.58</v>
      </c>
      <c r="L16" s="7"/>
      <c r="M16" s="7">
        <v>1943828.75</v>
      </c>
      <c r="N16" s="7"/>
      <c r="O16" s="7">
        <v>964472</v>
      </c>
      <c r="P16" s="7"/>
      <c r="Q16" s="59">
        <f>K16/$K$67</f>
        <v>0.0004369633563919372</v>
      </c>
      <c r="R16" s="62"/>
      <c r="S16" s="51">
        <f>(K16-C16)/K16</f>
        <v>-0.2856946623532063</v>
      </c>
    </row>
    <row r="17" spans="1:19" ht="13.5" customHeight="1">
      <c r="A17" s="40" t="s">
        <v>42</v>
      </c>
      <c r="B17" s="41"/>
      <c r="C17" s="7">
        <v>0</v>
      </c>
      <c r="D17" s="7"/>
      <c r="E17" s="7">
        <v>-1806.41</v>
      </c>
      <c r="F17" s="7"/>
      <c r="G17" s="7">
        <v>0</v>
      </c>
      <c r="H17" s="7"/>
      <c r="I17" s="81">
        <f>C17/$K$67</f>
        <v>0</v>
      </c>
      <c r="J17" s="58"/>
      <c r="K17" s="7">
        <v>0</v>
      </c>
      <c r="L17" s="7"/>
      <c r="M17" s="7">
        <v>0</v>
      </c>
      <c r="N17" s="7"/>
      <c r="O17" s="7">
        <v>0</v>
      </c>
      <c r="P17" s="7"/>
      <c r="Q17" s="81">
        <f>K17/$K$67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61375327.82</v>
      </c>
      <c r="D18" s="10"/>
      <c r="E18" s="83">
        <f>SUM(E14:E17)</f>
        <v>1154566957.9199998</v>
      </c>
      <c r="F18" s="7"/>
      <c r="G18" s="83">
        <f>SUM(G14:G17)</f>
        <v>1105640266.46</v>
      </c>
      <c r="H18" s="7"/>
      <c r="I18" s="84">
        <f>SUM(I14:I17)</f>
        <v>0.23956901725040283</v>
      </c>
      <c r="J18" s="58"/>
      <c r="K18" s="83">
        <f>SUM(K14:K17)</f>
        <v>91897092.55999999</v>
      </c>
      <c r="L18" s="10"/>
      <c r="M18" s="83">
        <f>SUM(M14:M17)</f>
        <v>1251971291.67</v>
      </c>
      <c r="N18" s="7"/>
      <c r="O18" s="83">
        <f>SUM(O14:O17)</f>
        <v>1149563297</v>
      </c>
      <c r="P18" s="7"/>
      <c r="Q18" s="84">
        <f>SUM(Q14:Q17)</f>
        <v>0.25513059133841076</v>
      </c>
      <c r="R18" s="62"/>
      <c r="S18" s="85">
        <f>(K18-C18)/K18</f>
        <v>0.3321298192330971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27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23</v>
      </c>
      <c r="B21" s="41"/>
      <c r="C21" s="7">
        <v>18912838.52</v>
      </c>
      <c r="D21" s="7"/>
      <c r="E21" s="7">
        <v>27348912.37</v>
      </c>
      <c r="F21" s="7"/>
      <c r="G21" s="7">
        <v>23841448.8</v>
      </c>
      <c r="H21" s="7"/>
      <c r="I21" s="59">
        <f>C21/$C$67</f>
        <v>0.07382331465406032</v>
      </c>
      <c r="J21" s="58"/>
      <c r="K21" s="7">
        <v>4953746.79</v>
      </c>
      <c r="L21" s="7"/>
      <c r="M21" s="7">
        <v>16419539.64</v>
      </c>
      <c r="N21" s="7"/>
      <c r="O21" s="7">
        <v>27717593</v>
      </c>
      <c r="P21" s="4"/>
      <c r="Q21" s="59">
        <f>K21/$K$67</f>
        <v>0.0137529089622534</v>
      </c>
      <c r="R21" s="62"/>
      <c r="S21" s="51">
        <f aca="true" t="shared" si="0" ref="S21:S27">(K21-C21)/K21</f>
        <v>-2.8178855968534475</v>
      </c>
    </row>
    <row r="22" spans="1:19" s="4" customFormat="1" ht="13.5" customHeight="1">
      <c r="A22" s="42" t="s">
        <v>8</v>
      </c>
      <c r="B22" s="41"/>
      <c r="C22" s="7">
        <v>5827597.36</v>
      </c>
      <c r="D22" s="7"/>
      <c r="E22" s="7">
        <v>15603260.74</v>
      </c>
      <c r="F22" s="7"/>
      <c r="G22" s="7">
        <v>8497498.47</v>
      </c>
      <c r="H22" s="7"/>
      <c r="I22" s="59">
        <f>C22/$C$67</f>
        <v>0.022747117156925387</v>
      </c>
      <c r="J22" s="58"/>
      <c r="K22" s="7">
        <v>1837461.49</v>
      </c>
      <c r="L22" s="7"/>
      <c r="M22" s="7">
        <v>20637203.68</v>
      </c>
      <c r="N22" s="7"/>
      <c r="O22" s="7">
        <v>16331762</v>
      </c>
      <c r="P22" s="7"/>
      <c r="Q22" s="59">
        <f>K22/$K$67</f>
        <v>0.005101278217253508</v>
      </c>
      <c r="R22" s="62"/>
      <c r="S22" s="51">
        <f t="shared" si="0"/>
        <v>-2.1715480252051433</v>
      </c>
    </row>
    <row r="23" spans="1:19" s="4" customFormat="1" ht="13.5" customHeight="1">
      <c r="A23" s="40" t="s">
        <v>10</v>
      </c>
      <c r="B23" s="41"/>
      <c r="C23" s="7">
        <v>3553759.15</v>
      </c>
      <c r="D23" s="7"/>
      <c r="E23" s="7">
        <v>25884600.33</v>
      </c>
      <c r="F23" s="7"/>
      <c r="G23" s="7">
        <v>20330651.16</v>
      </c>
      <c r="H23" s="7"/>
      <c r="I23" s="59">
        <f>C23/$C$67</f>
        <v>0.013871544435689285</v>
      </c>
      <c r="J23" s="58"/>
      <c r="K23" s="7">
        <v>5787375.07</v>
      </c>
      <c r="L23" s="7"/>
      <c r="M23" s="7">
        <v>31322707.3</v>
      </c>
      <c r="N23" s="7"/>
      <c r="O23" s="7">
        <v>26060398</v>
      </c>
      <c r="P23" s="7"/>
      <c r="Q23" s="59">
        <f>K23/$K$67</f>
        <v>0.01606728115954528</v>
      </c>
      <c r="R23" s="62"/>
      <c r="S23" s="51">
        <f t="shared" si="0"/>
        <v>0.38594628704443035</v>
      </c>
    </row>
    <row r="24" spans="1:19" s="4" customFormat="1" ht="13.5" customHeight="1">
      <c r="A24" s="42" t="s">
        <v>9</v>
      </c>
      <c r="B24" s="41"/>
      <c r="C24" s="7">
        <v>793769.55</v>
      </c>
      <c r="D24" s="7"/>
      <c r="E24" s="7">
        <f>C24+10017788</f>
        <v>10811557.55</v>
      </c>
      <c r="F24" s="7"/>
      <c r="G24" s="7">
        <v>10708893.78</v>
      </c>
      <c r="H24" s="7"/>
      <c r="I24" s="59">
        <f>C24/$C$67</f>
        <v>0.0030983556059284685</v>
      </c>
      <c r="J24" s="58"/>
      <c r="K24" s="7">
        <v>301770.59</v>
      </c>
      <c r="L24" s="7"/>
      <c r="M24" s="7">
        <f>K24+13283702</f>
        <v>13585472.59</v>
      </c>
      <c r="N24" s="7"/>
      <c r="O24" s="7">
        <v>11642178</v>
      </c>
      <c r="P24" s="7"/>
      <c r="Q24" s="59">
        <f>K24/$K$67</f>
        <v>0.0008377948303965485</v>
      </c>
      <c r="R24" s="62"/>
      <c r="S24" s="51">
        <f t="shared" si="0"/>
        <v>-1.6303741196251098</v>
      </c>
    </row>
    <row r="25" spans="1:19" s="4" customFormat="1" ht="13.5" customHeight="1">
      <c r="A25" s="43" t="s">
        <v>21</v>
      </c>
      <c r="B25" s="41"/>
      <c r="C25" s="7">
        <v>1249421.28</v>
      </c>
      <c r="D25" s="7"/>
      <c r="E25" s="7">
        <v>15101346.63</v>
      </c>
      <c r="F25" s="7"/>
      <c r="G25" s="7">
        <v>14235680.22</v>
      </c>
      <c r="H25" s="7"/>
      <c r="I25" s="59">
        <f>C25/$C$67</f>
        <v>0.004876921049761007</v>
      </c>
      <c r="J25" s="58"/>
      <c r="K25" s="7">
        <v>1506648.1</v>
      </c>
      <c r="L25" s="7"/>
      <c r="M25" s="7">
        <v>16406247.52</v>
      </c>
      <c r="N25" s="7"/>
      <c r="O25" s="7">
        <v>15319910</v>
      </c>
      <c r="P25" s="7"/>
      <c r="Q25" s="59">
        <f>K25/$K$67</f>
        <v>0.004182852906264928</v>
      </c>
      <c r="R25" s="62"/>
      <c r="S25" s="51">
        <f t="shared" si="0"/>
        <v>0.1707278693677708</v>
      </c>
    </row>
    <row r="26" spans="1:19" s="4" customFormat="1" ht="13.5" customHeight="1">
      <c r="A26" s="40" t="s">
        <v>43</v>
      </c>
      <c r="B26" s="41"/>
      <c r="C26" s="7">
        <v>84.42</v>
      </c>
      <c r="D26" s="7"/>
      <c r="E26" s="7">
        <v>168.49</v>
      </c>
      <c r="F26" s="7"/>
      <c r="G26" s="7">
        <v>0</v>
      </c>
      <c r="H26" s="7"/>
      <c r="I26" s="59">
        <f>C26/$C$67</f>
        <v>3.2952030000707546E-07</v>
      </c>
      <c r="J26" s="58"/>
      <c r="K26" s="7">
        <v>0</v>
      </c>
      <c r="L26" s="7"/>
      <c r="M26" s="7">
        <v>0</v>
      </c>
      <c r="N26" s="7"/>
      <c r="O26" s="7">
        <v>0</v>
      </c>
      <c r="P26" s="7"/>
      <c r="Q26" s="59">
        <f>K26/$K$67</f>
        <v>0</v>
      </c>
      <c r="R26" s="62"/>
      <c r="S26" s="51">
        <v>0</v>
      </c>
    </row>
    <row r="27" spans="1:19" s="4" customFormat="1" ht="13.5" customHeight="1">
      <c r="A27" s="40"/>
      <c r="B27" s="41"/>
      <c r="C27" s="83">
        <f>SUM(C21:C26)</f>
        <v>30337470.28</v>
      </c>
      <c r="D27" s="7"/>
      <c r="E27" s="83">
        <f>SUM(E21:E26)</f>
        <v>94749846.10999998</v>
      </c>
      <c r="F27" s="7"/>
      <c r="G27" s="83">
        <f>SUM(G21:G26)</f>
        <v>77614172.43</v>
      </c>
      <c r="H27" s="7"/>
      <c r="I27" s="84">
        <f>SUM(I21:I26)</f>
        <v>0.11841758242266448</v>
      </c>
      <c r="J27" s="58"/>
      <c r="K27" s="83">
        <f>SUM(K21:K26)</f>
        <v>14387002.040000001</v>
      </c>
      <c r="L27" s="7"/>
      <c r="M27" s="83">
        <f>SUM(M21:M26)</f>
        <v>98371170.73</v>
      </c>
      <c r="N27" s="7"/>
      <c r="O27" s="83">
        <f>SUM(O21:O26)</f>
        <v>97071841</v>
      </c>
      <c r="P27" s="7"/>
      <c r="Q27" s="84">
        <f>SUM(Q22:Q26)</f>
        <v>0.026189207113460265</v>
      </c>
      <c r="R27" s="62"/>
      <c r="S27" s="85">
        <f t="shared" si="0"/>
        <v>-1.1086721330582365</v>
      </c>
    </row>
    <row r="28" spans="1:19" s="4" customFormat="1" ht="13.5" customHeight="1">
      <c r="A28" s="40"/>
      <c r="B28" s="41"/>
      <c r="H28" s="7"/>
      <c r="I28" s="51"/>
      <c r="J28" s="58"/>
      <c r="Q28" s="56"/>
      <c r="R28" s="62"/>
      <c r="S28" s="51"/>
    </row>
    <row r="29" spans="1:19" ht="13.5" customHeight="1">
      <c r="A29" s="38" t="s">
        <v>24</v>
      </c>
      <c r="B29" s="41"/>
      <c r="C29" s="4"/>
      <c r="D29" s="4"/>
      <c r="E29" s="4"/>
      <c r="F29" s="4"/>
      <c r="G29" s="4"/>
      <c r="H29" s="7"/>
      <c r="I29" s="51"/>
      <c r="J29" s="58"/>
      <c r="K29" s="4"/>
      <c r="L29" s="4"/>
      <c r="M29" s="4"/>
      <c r="N29" s="4"/>
      <c r="O29" s="4"/>
      <c r="P29" s="4"/>
      <c r="Q29" s="56"/>
      <c r="R29" s="62"/>
      <c r="S29" s="51"/>
    </row>
    <row r="30" spans="1:19" ht="13.5" customHeight="1">
      <c r="A30" s="40" t="s">
        <v>25</v>
      </c>
      <c r="B30" s="41"/>
      <c r="C30" s="7">
        <v>1184362.13</v>
      </c>
      <c r="D30" s="7"/>
      <c r="E30" s="7">
        <v>8387811.97</v>
      </c>
      <c r="F30" s="7"/>
      <c r="G30" s="7">
        <v>2336684.15</v>
      </c>
      <c r="H30" s="7"/>
      <c r="I30" s="59">
        <f>C30/$C$67</f>
        <v>0.004622972807327871</v>
      </c>
      <c r="J30" s="58"/>
      <c r="K30" s="7">
        <v>1280819.65</v>
      </c>
      <c r="L30" s="7"/>
      <c r="M30" s="7">
        <v>10903178.33</v>
      </c>
      <c r="N30" s="7"/>
      <c r="O30" s="7">
        <v>8393848</v>
      </c>
      <c r="P30" s="7"/>
      <c r="Q30" s="59">
        <f>K30/$K$67</f>
        <v>0.003555893506522012</v>
      </c>
      <c r="R30" s="62"/>
      <c r="S30" s="51">
        <f>(K30-C30)/K30</f>
        <v>0.07530921312770306</v>
      </c>
    </row>
    <row r="31" spans="1:19" ht="13.5" customHeight="1">
      <c r="A31" s="40" t="s">
        <v>38</v>
      </c>
      <c r="B31" s="41"/>
      <c r="C31" s="7">
        <v>133792.94</v>
      </c>
      <c r="D31" s="7"/>
      <c r="E31" s="7">
        <v>2921526.38</v>
      </c>
      <c r="F31" s="7"/>
      <c r="G31" s="7">
        <v>74753.62</v>
      </c>
      <c r="H31" s="7"/>
      <c r="I31" s="59">
        <f>C31/$C$67</f>
        <v>0.0005222398688418461</v>
      </c>
      <c r="J31" s="58"/>
      <c r="K31" s="7">
        <v>137885.43</v>
      </c>
      <c r="L31" s="7"/>
      <c r="M31" s="7">
        <v>972634.28</v>
      </c>
      <c r="N31" s="7"/>
      <c r="O31" s="7">
        <v>2921529</v>
      </c>
      <c r="P31" s="7"/>
      <c r="Q31" s="59">
        <f>K31/$K$67</f>
        <v>0.0003828063577733176</v>
      </c>
      <c r="R31" s="62"/>
      <c r="S31" s="51">
        <f>(K31-C31)/K31</f>
        <v>0.02968036579354317</v>
      </c>
    </row>
    <row r="32" spans="1:19" ht="13.5" customHeight="1">
      <c r="A32" s="40" t="s">
        <v>11</v>
      </c>
      <c r="B32" s="41"/>
      <c r="C32" s="7">
        <v>16775700.19</v>
      </c>
      <c r="D32" s="7"/>
      <c r="E32" s="7">
        <v>93279336.1</v>
      </c>
      <c r="F32" s="7"/>
      <c r="G32" s="7">
        <v>46017697.04</v>
      </c>
      <c r="H32" s="7"/>
      <c r="I32" s="59">
        <f>C32/$C$67</f>
        <v>0.06548132858845715</v>
      </c>
      <c r="J32" s="58"/>
      <c r="K32" s="7">
        <v>26501768.2</v>
      </c>
      <c r="L32" s="7"/>
      <c r="M32" s="7">
        <v>193650533.48</v>
      </c>
      <c r="N32" s="7"/>
      <c r="O32" s="7">
        <v>101926668</v>
      </c>
      <c r="P32" s="7"/>
      <c r="Q32" s="59">
        <f>K32/$K$67</f>
        <v>0.07357590543971711</v>
      </c>
      <c r="R32" s="62"/>
      <c r="S32" s="51">
        <f>(K32-C32)/K32</f>
        <v>0.36699694664146976</v>
      </c>
    </row>
    <row r="33" spans="1:19" ht="13.5" customHeight="1">
      <c r="A33" s="40" t="s">
        <v>12</v>
      </c>
      <c r="B33" s="41"/>
      <c r="C33" s="8">
        <v>1223076.91</v>
      </c>
      <c r="D33" s="7"/>
      <c r="E33" s="8">
        <v>7497792.08</v>
      </c>
      <c r="F33" s="7"/>
      <c r="G33" s="8">
        <v>3475198.58</v>
      </c>
      <c r="H33" s="7"/>
      <c r="I33" s="60">
        <f>C33/$C$67</f>
        <v>0.004774089911335309</v>
      </c>
      <c r="J33" s="58"/>
      <c r="K33" s="8">
        <v>1099476.3</v>
      </c>
      <c r="L33" s="7"/>
      <c r="M33" s="8">
        <v>8214004.56</v>
      </c>
      <c r="N33" s="7"/>
      <c r="O33" s="8">
        <v>7497106</v>
      </c>
      <c r="P33" s="7"/>
      <c r="Q33" s="60">
        <f>K33/$K$67</f>
        <v>0.003052436489200371</v>
      </c>
      <c r="R33" s="62"/>
      <c r="S33" s="52">
        <f>(K33-C33)/K33</f>
        <v>-0.11241771195977564</v>
      </c>
    </row>
    <row r="34" spans="1:19" s="4" customFormat="1" ht="13.5" customHeight="1">
      <c r="A34" s="42"/>
      <c r="B34" s="41"/>
      <c r="C34" s="7">
        <f>SUM(C30:D33)</f>
        <v>19316932.169999998</v>
      </c>
      <c r="D34" s="7"/>
      <c r="E34" s="7">
        <f>SUM(E30:E33)</f>
        <v>112086466.52999999</v>
      </c>
      <c r="F34" s="7"/>
      <c r="G34" s="7">
        <f>SUM(G30:G33)</f>
        <v>51904333.39</v>
      </c>
      <c r="H34" s="7"/>
      <c r="I34" s="59">
        <f>SUM(I30:I33)</f>
        <v>0.07540063117596217</v>
      </c>
      <c r="J34" s="58"/>
      <c r="K34" s="7">
        <f>SUM(K30:L33)</f>
        <v>29019949.58</v>
      </c>
      <c r="L34" s="7"/>
      <c r="M34" s="7">
        <f>SUM(M30:M33)</f>
        <v>213740350.64999998</v>
      </c>
      <c r="N34" s="7"/>
      <c r="O34" s="7">
        <f>SUM(O30:O33)</f>
        <v>120739151</v>
      </c>
      <c r="P34" s="7"/>
      <c r="Q34" s="59">
        <f>SUM(Q30:Q33)</f>
        <v>0.0805670417932128</v>
      </c>
      <c r="R34" s="62"/>
      <c r="S34" s="51">
        <f>(K34-C34)/K34</f>
        <v>0.33435679766608334</v>
      </c>
    </row>
    <row r="35" spans="1:19" ht="13.5" customHeight="1">
      <c r="A35" s="35"/>
      <c r="B35" s="36"/>
      <c r="C35" s="4"/>
      <c r="D35" s="4"/>
      <c r="E35" s="4"/>
      <c r="F35" s="4"/>
      <c r="G35" s="4"/>
      <c r="H35" s="10"/>
      <c r="I35" s="49"/>
      <c r="J35" s="58"/>
      <c r="K35" s="4"/>
      <c r="L35" s="4"/>
      <c r="M35" s="4"/>
      <c r="N35" s="4"/>
      <c r="O35" s="4"/>
      <c r="P35" s="4"/>
      <c r="Q35" s="56"/>
      <c r="R35" s="62"/>
      <c r="S35" s="49"/>
    </row>
    <row r="36" spans="1:19" ht="13.5" customHeight="1">
      <c r="A36" s="38" t="s">
        <v>26</v>
      </c>
      <c r="B36" s="41"/>
      <c r="C36" s="4"/>
      <c r="D36" s="4"/>
      <c r="E36" s="4"/>
      <c r="F36" s="4"/>
      <c r="G36" s="4"/>
      <c r="H36" s="7"/>
      <c r="I36" s="51"/>
      <c r="J36" s="58"/>
      <c r="K36" s="4"/>
      <c r="L36" s="4"/>
      <c r="M36" s="4"/>
      <c r="N36" s="4"/>
      <c r="O36" s="4"/>
      <c r="P36" s="4"/>
      <c r="Q36" s="56"/>
      <c r="R36" s="62"/>
      <c r="S36" s="51"/>
    </row>
    <row r="37" spans="1:19" ht="13.5" customHeight="1">
      <c r="A37" s="40" t="s">
        <v>22</v>
      </c>
      <c r="B37" s="41"/>
      <c r="C37" s="7">
        <v>5460383.3</v>
      </c>
      <c r="D37" s="7"/>
      <c r="E37" s="7">
        <f>C37+33227999</f>
        <v>38688382.3</v>
      </c>
      <c r="F37" s="7"/>
      <c r="G37" s="7">
        <v>38173743.97</v>
      </c>
      <c r="H37" s="7"/>
      <c r="I37" s="59">
        <f>C37/$C$67</f>
        <v>0.021313754361165893</v>
      </c>
      <c r="J37" s="58"/>
      <c r="K37" s="7">
        <v>2484457.87</v>
      </c>
      <c r="L37" s="7"/>
      <c r="M37" s="7">
        <f>K37+23844156</f>
        <v>26328613.87</v>
      </c>
      <c r="N37" s="7"/>
      <c r="O37" s="7">
        <v>46881139</v>
      </c>
      <c r="P37" s="7"/>
      <c r="Q37" s="59">
        <f>K37/$K$67</f>
        <v>0.006897510986156802</v>
      </c>
      <c r="R37" s="62"/>
      <c r="S37" s="51">
        <f>(K37-C37)/K37</f>
        <v>-1.1978168219048928</v>
      </c>
    </row>
    <row r="38" spans="1:19" ht="13.5" customHeight="1">
      <c r="A38" s="40" t="s">
        <v>14</v>
      </c>
      <c r="B38" s="41"/>
      <c r="C38" s="7">
        <v>1222916.26</v>
      </c>
      <c r="D38" s="7"/>
      <c r="E38" s="7">
        <v>10265782.45</v>
      </c>
      <c r="F38" s="7"/>
      <c r="G38" s="7">
        <v>15459755.97</v>
      </c>
      <c r="H38" s="7"/>
      <c r="I38" s="81">
        <f>C38/$C$67</f>
        <v>0.004773462839122609</v>
      </c>
      <c r="J38" s="58"/>
      <c r="K38" s="7">
        <v>2140429.65</v>
      </c>
      <c r="L38" s="7"/>
      <c r="M38" s="7">
        <v>30165540.83</v>
      </c>
      <c r="N38" s="7"/>
      <c r="O38" s="7">
        <v>10265799</v>
      </c>
      <c r="P38" s="7"/>
      <c r="Q38" s="59">
        <f>K38/$K$67</f>
        <v>0.005942397818148857</v>
      </c>
      <c r="R38" s="62"/>
      <c r="S38" s="51">
        <f>(K38-C38)/K38</f>
        <v>0.42865851255611226</v>
      </c>
    </row>
    <row r="39" spans="1:19" ht="13.5" customHeight="1">
      <c r="A39" s="40" t="s">
        <v>13</v>
      </c>
      <c r="B39" s="41"/>
      <c r="C39" s="7">
        <v>0</v>
      </c>
      <c r="D39" s="7"/>
      <c r="E39" s="7">
        <v>698441.88</v>
      </c>
      <c r="F39" s="7"/>
      <c r="G39" s="7">
        <v>669338.06</v>
      </c>
      <c r="H39" s="7"/>
      <c r="I39" s="59">
        <f>C39/$C$67</f>
        <v>0</v>
      </c>
      <c r="J39" s="58"/>
      <c r="K39" s="7">
        <v>75935.82</v>
      </c>
      <c r="L39" s="7"/>
      <c r="M39" s="7">
        <v>7912065.55</v>
      </c>
      <c r="N39" s="7"/>
      <c r="O39" s="7">
        <v>198443</v>
      </c>
      <c r="P39" s="7"/>
      <c r="Q39" s="59">
        <f>K39/$K$67</f>
        <v>0.00021081788466504583</v>
      </c>
      <c r="R39" s="62"/>
      <c r="S39" s="51">
        <f>(K39-C39)/K39</f>
        <v>1</v>
      </c>
    </row>
    <row r="40" spans="1:19" ht="13.5" customHeight="1">
      <c r="A40" s="40"/>
      <c r="B40" s="41"/>
      <c r="C40" s="83">
        <f>SUM(C37:C39)</f>
        <v>6683299.56</v>
      </c>
      <c r="D40" s="7"/>
      <c r="E40" s="83">
        <f>SUM(E37:E39)</f>
        <v>49652606.63</v>
      </c>
      <c r="F40" s="7"/>
      <c r="G40" s="83">
        <f>SUM(G37:G39)</f>
        <v>54302838</v>
      </c>
      <c r="H40" s="7"/>
      <c r="I40" s="84">
        <f>SUM(I37:I39)</f>
        <v>0.026087217200288504</v>
      </c>
      <c r="J40" s="58"/>
      <c r="K40" s="83">
        <f>SUM(K37:K39)</f>
        <v>4700823.34</v>
      </c>
      <c r="L40" s="7"/>
      <c r="M40" s="83">
        <f>SUM(M37:M39)</f>
        <v>64406220.25</v>
      </c>
      <c r="N40" s="7"/>
      <c r="O40" s="83">
        <f>SUM(O37:O39)</f>
        <v>57345381</v>
      </c>
      <c r="P40" s="7"/>
      <c r="Q40" s="84">
        <f>SUM(Q37:Q39)</f>
        <v>0.013050726688970705</v>
      </c>
      <c r="R40" s="62"/>
      <c r="S40" s="85">
        <f>(K40-C40)/K40</f>
        <v>-0.42172957301560704</v>
      </c>
    </row>
    <row r="41" spans="1:19" ht="13.5" customHeight="1" thickBot="1">
      <c r="A41" s="86"/>
      <c r="B41" s="87"/>
      <c r="C41" s="7"/>
      <c r="D41" s="7"/>
      <c r="E41" s="7"/>
      <c r="F41" s="7"/>
      <c r="G41" s="7"/>
      <c r="H41" s="7"/>
      <c r="I41" s="51"/>
      <c r="J41" s="58"/>
      <c r="K41" s="4"/>
      <c r="L41" s="4"/>
      <c r="M41" s="4"/>
      <c r="N41" s="4"/>
      <c r="O41" s="4"/>
      <c r="P41" s="4"/>
      <c r="Q41" s="56"/>
      <c r="R41" s="62"/>
      <c r="S41" s="51"/>
    </row>
    <row r="42" spans="1:21" s="1" customFormat="1" ht="13.5" customHeight="1" thickBot="1">
      <c r="A42" s="70" t="s">
        <v>18</v>
      </c>
      <c r="B42" s="26"/>
      <c r="C42" s="27">
        <f>C18+C27+C34+C40</f>
        <v>117713029.83</v>
      </c>
      <c r="D42" s="28"/>
      <c r="E42" s="28">
        <f>E18+E27+E34+E40</f>
        <v>1411055877.1899998</v>
      </c>
      <c r="F42" s="28"/>
      <c r="G42" s="28">
        <f>G18+G27+G34+G40</f>
        <v>1289461610.2800002</v>
      </c>
      <c r="H42" s="28"/>
      <c r="I42" s="63">
        <f>I18+I27+I34+I40</f>
        <v>0.45947444804931803</v>
      </c>
      <c r="J42" s="30"/>
      <c r="K42" s="28">
        <f>K18+K27+K34+K40</f>
        <v>140004867.52</v>
      </c>
      <c r="L42" s="28"/>
      <c r="M42" s="28">
        <f>M18+M27+M34+M40</f>
        <v>1628489033.3000002</v>
      </c>
      <c r="N42" s="28"/>
      <c r="O42" s="28">
        <f>O18+O27+O34+O40</f>
        <v>1424719670</v>
      </c>
      <c r="P42" s="28"/>
      <c r="Q42" s="29">
        <f>K42/$K$67</f>
        <v>0.38869047589630795</v>
      </c>
      <c r="R42" s="31"/>
      <c r="S42" s="29">
        <f>(K42-C42)/K42</f>
        <v>0.15922187624523534</v>
      </c>
      <c r="U42"/>
    </row>
    <row r="43" spans="1:19" s="4" customFormat="1" ht="13.5" customHeight="1" thickBo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s="4" customFormat="1" ht="36" customHeight="1" thickBot="1">
      <c r="A44" s="71" t="s">
        <v>28</v>
      </c>
      <c r="B44" s="72"/>
      <c r="C44" s="73"/>
      <c r="D44" s="74"/>
      <c r="E44" s="74"/>
      <c r="F44" s="74"/>
      <c r="G44" s="74"/>
      <c r="H44" s="74"/>
      <c r="I44" s="75"/>
      <c r="J44" s="76"/>
      <c r="K44" s="74"/>
      <c r="L44" s="74"/>
      <c r="M44" s="74"/>
      <c r="N44" s="74"/>
      <c r="O44" s="74"/>
      <c r="P44" s="74"/>
      <c r="Q44" s="75"/>
      <c r="R44" s="77"/>
      <c r="S44" s="75"/>
    </row>
    <row r="45" spans="1:19" s="4" customFormat="1" ht="13.5" customHeigh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ht="13.5" customHeight="1">
      <c r="A46" s="38" t="s">
        <v>15</v>
      </c>
      <c r="B46" s="41"/>
      <c r="C46" s="50"/>
      <c r="D46" s="7"/>
      <c r="E46" s="7"/>
      <c r="F46" s="7"/>
      <c r="G46" s="7"/>
      <c r="H46" s="7"/>
      <c r="I46" s="51"/>
      <c r="J46" s="58"/>
      <c r="K46" s="4"/>
      <c r="L46" s="4"/>
      <c r="M46" s="4"/>
      <c r="N46" s="4"/>
      <c r="O46" s="4"/>
      <c r="P46" s="4"/>
      <c r="Q46" s="56"/>
      <c r="R46" s="62"/>
      <c r="S46" s="51"/>
    </row>
    <row r="47" spans="1:19" ht="13.5" customHeight="1">
      <c r="A47" s="43" t="s">
        <v>31</v>
      </c>
      <c r="B47" s="41"/>
      <c r="C47" s="7">
        <v>114903685.19</v>
      </c>
      <c r="D47" s="7"/>
      <c r="E47" s="7">
        <v>1049768489.22</v>
      </c>
      <c r="F47" s="7"/>
      <c r="G47" s="7">
        <v>985321006.07</v>
      </c>
      <c r="H47" s="7"/>
      <c r="I47" s="59">
        <f>C47/$C$67</f>
        <v>0.44850860952057986</v>
      </c>
      <c r="J47" s="58"/>
      <c r="K47" s="7">
        <v>171447469.45</v>
      </c>
      <c r="L47" s="7"/>
      <c r="M47" s="7">
        <v>1303719899.03</v>
      </c>
      <c r="N47" s="7"/>
      <c r="O47" s="7">
        <v>1064580845.13</v>
      </c>
      <c r="P47" s="7"/>
      <c r="Q47" s="59">
        <f>K47/$K$67</f>
        <v>0.47598344023445144</v>
      </c>
      <c r="R47" s="62"/>
      <c r="S47" s="51">
        <f>(K47-C47)/K47</f>
        <v>0.32980238461023254</v>
      </c>
    </row>
    <row r="48" spans="1:19" ht="13.5" customHeight="1">
      <c r="A48" s="43" t="s">
        <v>37</v>
      </c>
      <c r="B48" s="41"/>
      <c r="C48" s="7">
        <v>10803625.22</v>
      </c>
      <c r="D48" s="7"/>
      <c r="E48" s="7">
        <v>130558664.73</v>
      </c>
      <c r="F48" s="7"/>
      <c r="G48" s="7">
        <v>127938502.04</v>
      </c>
      <c r="H48" s="7"/>
      <c r="I48" s="59">
        <f>C48/$C$67</f>
        <v>0.0421702656202133</v>
      </c>
      <c r="J48" s="58"/>
      <c r="K48" s="7">
        <v>30726921.56</v>
      </c>
      <c r="L48" s="7"/>
      <c r="M48" s="7">
        <v>154130094.07</v>
      </c>
      <c r="N48" s="7"/>
      <c r="O48" s="7">
        <v>122031034.83</v>
      </c>
      <c r="P48" s="7"/>
      <c r="Q48" s="59">
        <f>K48/$K$67</f>
        <v>0.08530604667926137</v>
      </c>
      <c r="R48" s="62"/>
      <c r="S48" s="51">
        <f>(K48-C48)/K48</f>
        <v>0.6483987112440169</v>
      </c>
    </row>
    <row r="49" spans="1:19" ht="13.5" customHeight="1">
      <c r="A49" s="43" t="s">
        <v>39</v>
      </c>
      <c r="B49" s="41"/>
      <c r="C49" s="7">
        <v>3441578.13</v>
      </c>
      <c r="D49" s="7"/>
      <c r="E49" s="7">
        <v>34923774.67</v>
      </c>
      <c r="F49" s="7"/>
      <c r="G49" s="7">
        <v>33808071.08</v>
      </c>
      <c r="H49" s="7"/>
      <c r="I49" s="59">
        <f>C49/$C$67</f>
        <v>0.013433663324986848</v>
      </c>
      <c r="J49" s="58"/>
      <c r="K49" s="7">
        <v>-3674933.87</v>
      </c>
      <c r="L49" s="7"/>
      <c r="M49" s="7">
        <v>65127907.23</v>
      </c>
      <c r="N49" s="7"/>
      <c r="O49" s="7">
        <v>34952960.88</v>
      </c>
      <c r="P49" s="7"/>
      <c r="Q49" s="59">
        <f>K49/$K$67</f>
        <v>-0.01020258666802216</v>
      </c>
      <c r="R49" s="62"/>
      <c r="S49" s="51">
        <v>0</v>
      </c>
    </row>
    <row r="50" spans="1:19" ht="13.5" customHeight="1">
      <c r="A50" s="43" t="s">
        <v>32</v>
      </c>
      <c r="B50" s="41"/>
      <c r="C50" s="7">
        <v>670016.72</v>
      </c>
      <c r="D50" s="7">
        <v>9485.48</v>
      </c>
      <c r="E50" s="7">
        <v>5328442.74</v>
      </c>
      <c r="F50" s="7"/>
      <c r="G50" s="7">
        <v>4520280</v>
      </c>
      <c r="H50" s="7"/>
      <c r="I50" s="59">
        <f>C50/$C$67</f>
        <v>0.002615305740158217</v>
      </c>
      <c r="J50" s="57"/>
      <c r="K50" s="7">
        <v>1481668.8</v>
      </c>
      <c r="L50" s="7">
        <v>9485.48</v>
      </c>
      <c r="M50" s="7">
        <v>5926676.78</v>
      </c>
      <c r="N50" s="7"/>
      <c r="O50" s="7">
        <v>5101160.56</v>
      </c>
      <c r="P50" s="7"/>
      <c r="Q50" s="59">
        <f>K50/$K$67</f>
        <v>0.00411350377450585</v>
      </c>
      <c r="R50" s="62"/>
      <c r="S50" s="51">
        <f>(K50-C50)/K50</f>
        <v>0.5477958906875815</v>
      </c>
    </row>
    <row r="51" spans="1:19" ht="13.5" customHeight="1">
      <c r="A51" s="43" t="s">
        <v>33</v>
      </c>
      <c r="B51" s="41"/>
      <c r="C51" s="8">
        <v>8539544.34</v>
      </c>
      <c r="D51" s="7"/>
      <c r="E51" s="8">
        <v>68030003.1</v>
      </c>
      <c r="F51" s="7"/>
      <c r="G51" s="8">
        <v>66287346.51</v>
      </c>
      <c r="H51" s="7"/>
      <c r="I51" s="60">
        <f>C51/$C$67</f>
        <v>0.03333277911443406</v>
      </c>
      <c r="J51" s="57"/>
      <c r="K51" s="8">
        <v>20170801.08</v>
      </c>
      <c r="L51" s="7"/>
      <c r="M51" s="8">
        <v>81066013.6</v>
      </c>
      <c r="N51" s="7"/>
      <c r="O51" s="8">
        <v>73030150.8</v>
      </c>
      <c r="P51" s="7"/>
      <c r="Q51" s="60">
        <f>K51/$K$67</f>
        <v>0.05599946923184633</v>
      </c>
      <c r="R51" s="62"/>
      <c r="S51" s="51">
        <f>(K51-C51)/K51</f>
        <v>0.5766383146543825</v>
      </c>
    </row>
    <row r="52" spans="1:19" ht="13.5" customHeight="1">
      <c r="A52" s="43"/>
      <c r="B52" s="41"/>
      <c r="C52" s="7">
        <f>SUM(C47:C51)</f>
        <v>138358449.6</v>
      </c>
      <c r="D52" s="7"/>
      <c r="E52" s="7">
        <f>SUM(E47:E51)</f>
        <v>1288609374.46</v>
      </c>
      <c r="F52" s="7"/>
      <c r="G52" s="7">
        <f>SUM(G47:G51)</f>
        <v>1217875205.7</v>
      </c>
      <c r="H52" s="7"/>
      <c r="I52" s="59">
        <f>SUM(I47:I51)</f>
        <v>0.5400606233203723</v>
      </c>
      <c r="J52" s="58"/>
      <c r="K52" s="7">
        <f>SUM(K47:K51)</f>
        <v>220151927.01999998</v>
      </c>
      <c r="L52" s="7"/>
      <c r="M52" s="7">
        <f>SUM(M47:M51)</f>
        <v>1609970590.7099998</v>
      </c>
      <c r="N52" s="7"/>
      <c r="O52" s="7">
        <f>SUM(O47:O51)</f>
        <v>1299696152.2</v>
      </c>
      <c r="P52" s="7"/>
      <c r="Q52" s="59">
        <f>SUM(Q47:Q51)</f>
        <v>0.6111998732520427</v>
      </c>
      <c r="R52" s="62"/>
      <c r="S52" s="85">
        <f>(K52-C52)/K52</f>
        <v>0.3715319621643346</v>
      </c>
    </row>
    <row r="53" spans="1:19" ht="13.5" customHeight="1" thickBot="1">
      <c r="A53" s="35"/>
      <c r="B53" s="36"/>
      <c r="C53" s="35"/>
      <c r="D53" s="10"/>
      <c r="E53" s="10"/>
      <c r="F53" s="10"/>
      <c r="G53" s="10"/>
      <c r="H53" s="10"/>
      <c r="I53" s="49"/>
      <c r="J53" s="58"/>
      <c r="K53" s="4"/>
      <c r="L53" s="4"/>
      <c r="M53" s="4"/>
      <c r="N53" s="4"/>
      <c r="O53" s="4"/>
      <c r="P53" s="4"/>
      <c r="Q53" s="56"/>
      <c r="R53" s="62"/>
      <c r="S53" s="49"/>
    </row>
    <row r="54" spans="1:21" s="4" customFormat="1" ht="34.5" customHeight="1" thickBot="1">
      <c r="A54" s="127" t="s">
        <v>30</v>
      </c>
      <c r="B54" s="128"/>
      <c r="C54" s="28">
        <f>C52</f>
        <v>138358449.6</v>
      </c>
      <c r="D54" s="28"/>
      <c r="E54" s="28">
        <f>E52</f>
        <v>1288609374.46</v>
      </c>
      <c r="F54" s="28"/>
      <c r="G54" s="28">
        <f>G52</f>
        <v>1217875205.7</v>
      </c>
      <c r="H54" s="28"/>
      <c r="I54" s="63">
        <f>I52</f>
        <v>0.5400606233203723</v>
      </c>
      <c r="J54" s="31"/>
      <c r="K54" s="28">
        <f>K52</f>
        <v>220151927.01999998</v>
      </c>
      <c r="L54" s="28"/>
      <c r="M54" s="28">
        <f>M52</f>
        <v>1609970590.7099998</v>
      </c>
      <c r="N54" s="28"/>
      <c r="O54" s="28">
        <f>O52</f>
        <v>1299696152.2</v>
      </c>
      <c r="P54" s="28"/>
      <c r="Q54" s="29">
        <f>K54/$K$67</f>
        <v>0.6111998732520428</v>
      </c>
      <c r="R54" s="31"/>
      <c r="S54" s="29">
        <f>(K54-C54)/K54</f>
        <v>0.3715319621643346</v>
      </c>
      <c r="U54"/>
    </row>
    <row r="55" spans="1:19" s="4" customFormat="1" ht="13.5" customHeight="1" thickBot="1">
      <c r="A55" s="43"/>
      <c r="B55" s="41"/>
      <c r="C55" s="50"/>
      <c r="D55" s="7"/>
      <c r="E55" s="7"/>
      <c r="F55" s="7"/>
      <c r="G55" s="7"/>
      <c r="H55" s="7"/>
      <c r="I55" s="51"/>
      <c r="J55" s="57"/>
      <c r="Q55" s="56"/>
      <c r="R55" s="62"/>
      <c r="S55" s="51"/>
    </row>
    <row r="56" spans="1:19" s="4" customFormat="1" ht="13.5" customHeight="1" thickBot="1">
      <c r="A56" s="78" t="s">
        <v>34</v>
      </c>
      <c r="B56" s="79"/>
      <c r="C56" s="73"/>
      <c r="D56" s="74"/>
      <c r="E56" s="74"/>
      <c r="F56" s="74"/>
      <c r="G56" s="74"/>
      <c r="H56" s="74"/>
      <c r="I56" s="75"/>
      <c r="J56" s="77"/>
      <c r="K56" s="72"/>
      <c r="L56" s="72"/>
      <c r="M56" s="72"/>
      <c r="N56" s="72"/>
      <c r="O56" s="72"/>
      <c r="P56" s="72"/>
      <c r="Q56" s="80"/>
      <c r="R56" s="77"/>
      <c r="S56" s="75"/>
    </row>
    <row r="57" spans="1:19" s="4" customFormat="1" ht="13.5" customHeight="1">
      <c r="A57" s="44"/>
      <c r="B57" s="45"/>
      <c r="C57" s="53"/>
      <c r="D57" s="11"/>
      <c r="E57" s="11"/>
      <c r="F57" s="11"/>
      <c r="G57" s="11"/>
      <c r="H57" s="11"/>
      <c r="I57" s="54"/>
      <c r="J57" s="57"/>
      <c r="K57" s="1"/>
      <c r="L57" s="1"/>
      <c r="M57" s="1"/>
      <c r="N57" s="1"/>
      <c r="O57" s="1"/>
      <c r="P57" s="1"/>
      <c r="Q57" s="61"/>
      <c r="R57" s="57"/>
      <c r="S57" s="54"/>
    </row>
    <row r="58" spans="1:19" s="4" customFormat="1" ht="13.5" customHeight="1">
      <c r="A58" s="38" t="s">
        <v>35</v>
      </c>
      <c r="B58" s="41"/>
      <c r="C58" s="50"/>
      <c r="D58" s="7"/>
      <c r="E58" s="7"/>
      <c r="F58" s="7"/>
      <c r="G58" s="7"/>
      <c r="H58" s="7"/>
      <c r="I58" s="51"/>
      <c r="J58" s="57"/>
      <c r="K58" s="1"/>
      <c r="L58" s="1"/>
      <c r="M58" s="1"/>
      <c r="N58" s="1"/>
      <c r="O58" s="1"/>
      <c r="P58" s="1"/>
      <c r="Q58" s="61"/>
      <c r="R58" s="57"/>
      <c r="S58" s="51"/>
    </row>
    <row r="59" spans="1:19" s="4" customFormat="1" ht="13.5" customHeight="1">
      <c r="A59" s="43" t="s">
        <v>41</v>
      </c>
      <c r="B59" s="41"/>
      <c r="C59" s="50">
        <v>0</v>
      </c>
      <c r="D59" s="7"/>
      <c r="E59" s="7">
        <v>0</v>
      </c>
      <c r="F59" s="7"/>
      <c r="G59" s="7">
        <v>0</v>
      </c>
      <c r="H59" s="7"/>
      <c r="I59" s="59">
        <f>C59/$C$67</f>
        <v>0</v>
      </c>
      <c r="J59" s="1"/>
      <c r="K59" s="7">
        <v>46.33</v>
      </c>
      <c r="L59" s="1"/>
      <c r="M59" s="7">
        <v>16753.34</v>
      </c>
      <c r="N59" s="1"/>
      <c r="O59" s="7">
        <v>54318</v>
      </c>
      <c r="P59" s="1"/>
      <c r="Q59" s="59">
        <f>K59/$K$67</f>
        <v>1.286243119061804E-07</v>
      </c>
      <c r="R59" s="57"/>
      <c r="S59" s="51">
        <f>(K59-C59)/K59</f>
        <v>1</v>
      </c>
    </row>
    <row r="60" spans="1:19" s="4" customFormat="1" ht="13.5" customHeight="1">
      <c r="A60" s="43" t="s">
        <v>19</v>
      </c>
      <c r="B60" s="41"/>
      <c r="C60" s="7">
        <v>119110.34</v>
      </c>
      <c r="D60" s="7"/>
      <c r="E60" s="7">
        <v>173426.2</v>
      </c>
      <c r="F60" s="7"/>
      <c r="G60" s="7">
        <v>682742.86</v>
      </c>
      <c r="H60" s="7"/>
      <c r="I60" s="59">
        <f>C60/$C$67</f>
        <v>0.0004649286303096986</v>
      </c>
      <c r="J60" s="57"/>
      <c r="K60" s="7">
        <v>0</v>
      </c>
      <c r="L60" s="7"/>
      <c r="M60" s="7">
        <v>0</v>
      </c>
      <c r="N60" s="7"/>
      <c r="O60" s="7">
        <v>0</v>
      </c>
      <c r="P60" s="7"/>
      <c r="Q60" s="59">
        <f>K60/$K$67</f>
        <v>0</v>
      </c>
      <c r="R60" s="57"/>
      <c r="S60" s="51">
        <v>0</v>
      </c>
    </row>
    <row r="61" spans="1:19" s="4" customFormat="1" ht="13.5" customHeight="1">
      <c r="A61" s="43" t="s">
        <v>32</v>
      </c>
      <c r="B61" s="41"/>
      <c r="C61" s="8">
        <v>0</v>
      </c>
      <c r="D61" s="7"/>
      <c r="E61" s="8">
        <v>0</v>
      </c>
      <c r="F61" s="7"/>
      <c r="G61" s="8">
        <v>0</v>
      </c>
      <c r="H61" s="7"/>
      <c r="I61" s="60">
        <f>C61/$C$67</f>
        <v>0</v>
      </c>
      <c r="J61" s="57"/>
      <c r="K61" s="8">
        <v>39449.5</v>
      </c>
      <c r="L61" s="7"/>
      <c r="M61" s="8">
        <v>98062.55</v>
      </c>
      <c r="N61" s="7"/>
      <c r="O61" s="8">
        <v>0</v>
      </c>
      <c r="P61" s="7"/>
      <c r="Q61" s="60">
        <f>K61/$K$67</f>
        <v>0.00010952222733742422</v>
      </c>
      <c r="R61" s="57"/>
      <c r="S61" s="52">
        <v>0</v>
      </c>
    </row>
    <row r="62" spans="1:19" s="4" customFormat="1" ht="13.5" customHeight="1">
      <c r="A62" s="44"/>
      <c r="B62" s="45"/>
      <c r="C62" s="7">
        <f>SUM(C59:C61)</f>
        <v>119110.34</v>
      </c>
      <c r="D62" s="7"/>
      <c r="E62" s="7">
        <f>SUM(E59:E61)</f>
        <v>173426.2</v>
      </c>
      <c r="F62" s="7"/>
      <c r="G62" s="7">
        <f>SUM(G59:G61)</f>
        <v>682742.86</v>
      </c>
      <c r="H62" s="7"/>
      <c r="I62" s="59">
        <f>SUM(I61:I61)</f>
        <v>0</v>
      </c>
      <c r="J62" s="57"/>
      <c r="K62" s="7">
        <f>SUM(K59:K61)</f>
        <v>39495.83</v>
      </c>
      <c r="L62" s="7"/>
      <c r="M62" s="7">
        <f>SUM(M59:M61)</f>
        <v>114815.89</v>
      </c>
      <c r="N62" s="7"/>
      <c r="O62" s="7">
        <f>SUM(O59:O61)</f>
        <v>54318</v>
      </c>
      <c r="P62" s="7"/>
      <c r="Q62" s="59">
        <f>SUM(Q59:Q61)</f>
        <v>0.0001096508516493304</v>
      </c>
      <c r="R62" s="57"/>
      <c r="S62" s="85">
        <f>(K62-C62)/K62</f>
        <v>-2.0157700192653247</v>
      </c>
    </row>
    <row r="63" spans="1:19" s="1" customFormat="1" ht="13.5" customHeight="1" thickBot="1">
      <c r="A63" s="43"/>
      <c r="B63" s="45"/>
      <c r="C63" s="53"/>
      <c r="D63" s="11"/>
      <c r="E63" s="11"/>
      <c r="F63" s="11"/>
      <c r="G63" s="11"/>
      <c r="H63" s="11"/>
      <c r="I63" s="54"/>
      <c r="J63" s="57"/>
      <c r="Q63" s="61"/>
      <c r="R63" s="57"/>
      <c r="S63" s="54"/>
    </row>
    <row r="64" spans="1:19" ht="13.5" customHeight="1" thickBot="1">
      <c r="A64" s="25" t="s">
        <v>36</v>
      </c>
      <c r="B64" s="26"/>
      <c r="C64" s="27">
        <f>C62</f>
        <v>119110.34</v>
      </c>
      <c r="D64" s="64"/>
      <c r="E64" s="28">
        <f>E62</f>
        <v>173426.2</v>
      </c>
      <c r="F64" s="28"/>
      <c r="G64" s="28">
        <f>G62</f>
        <v>682742.86</v>
      </c>
      <c r="H64" s="64"/>
      <c r="I64" s="63">
        <f>I62</f>
        <v>0</v>
      </c>
      <c r="J64" s="65"/>
      <c r="K64" s="28">
        <f>K62</f>
        <v>39495.83</v>
      </c>
      <c r="L64" s="64"/>
      <c r="M64" s="28">
        <f>M62</f>
        <v>114815.89</v>
      </c>
      <c r="N64" s="28"/>
      <c r="O64" s="28">
        <f>O62</f>
        <v>54318</v>
      </c>
      <c r="P64" s="64"/>
      <c r="Q64" s="63">
        <f>Q62</f>
        <v>0.0001096508516493304</v>
      </c>
      <c r="R64" s="31"/>
      <c r="S64" s="29">
        <f>(K64-C64)/K64</f>
        <v>-2.0157700192653247</v>
      </c>
    </row>
    <row r="65" spans="1:19" s="4" customFormat="1" ht="13.5" customHeight="1">
      <c r="A65" s="42"/>
      <c r="B65" s="41"/>
      <c r="C65" s="50"/>
      <c r="D65" s="7"/>
      <c r="E65" s="7"/>
      <c r="F65" s="7"/>
      <c r="G65" s="7"/>
      <c r="H65" s="7"/>
      <c r="I65" s="51"/>
      <c r="J65" s="58"/>
      <c r="Q65" s="56"/>
      <c r="R65" s="62"/>
      <c r="S65" s="51"/>
    </row>
    <row r="66" spans="1:19" ht="13.5" customHeight="1" thickBot="1">
      <c r="A66" s="42"/>
      <c r="B66" s="41"/>
      <c r="C66" s="50"/>
      <c r="D66" s="7"/>
      <c r="E66" s="7"/>
      <c r="F66" s="7"/>
      <c r="G66" s="7"/>
      <c r="H66" s="7"/>
      <c r="I66" s="51"/>
      <c r="J66" s="58"/>
      <c r="K66" s="4"/>
      <c r="L66" s="4"/>
      <c r="M66" s="4"/>
      <c r="N66" s="4"/>
      <c r="O66" s="4"/>
      <c r="P66" s="4"/>
      <c r="Q66" s="56"/>
      <c r="R66" s="62"/>
      <c r="S66" s="51"/>
    </row>
    <row r="67" spans="1:21" s="15" customFormat="1" ht="20.25" thickBot="1">
      <c r="A67" s="32" t="s">
        <v>17</v>
      </c>
      <c r="B67" s="33"/>
      <c r="C67" s="66">
        <f>C42+C54+C64</f>
        <v>256190589.77</v>
      </c>
      <c r="D67" s="67"/>
      <c r="E67" s="67">
        <f>E42+E54+E64</f>
        <v>2699838677.8499994</v>
      </c>
      <c r="F67" s="67"/>
      <c r="G67" s="67">
        <f>G42+G54+G64</f>
        <v>2508019558.8400006</v>
      </c>
      <c r="H67" s="67"/>
      <c r="I67" s="68">
        <f>I42+I54+I64</f>
        <v>0.9995350713696903</v>
      </c>
      <c r="J67" s="69"/>
      <c r="K67" s="67">
        <f>K42+K54+K64</f>
        <v>360196290.36999995</v>
      </c>
      <c r="L67" s="67"/>
      <c r="M67" s="67">
        <f>M42+M54+M64</f>
        <v>3238574439.9</v>
      </c>
      <c r="N67" s="67"/>
      <c r="O67" s="67">
        <f>O42+O54+O64</f>
        <v>2724470140.2</v>
      </c>
      <c r="P67" s="67"/>
      <c r="Q67" s="68">
        <f>Q42+Q54+Q64</f>
        <v>1.0000000000000002</v>
      </c>
      <c r="R67" s="31"/>
      <c r="S67" s="68">
        <f>(K67-C67)/K67</f>
        <v>0.28874728413544587</v>
      </c>
      <c r="U67" s="126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s="15" customFormat="1" ht="13.5" customHeight="1">
      <c r="A69" s="9"/>
      <c r="B69" s="14"/>
      <c r="C69" s="11"/>
      <c r="D69" s="11"/>
      <c r="E69" s="11"/>
      <c r="F69" s="11"/>
      <c r="G69" s="11"/>
      <c r="H69" s="11"/>
      <c r="I69" s="12"/>
      <c r="J69" s="6"/>
    </row>
    <row r="70" spans="1:10" ht="13.5" customHeight="1">
      <c r="A70" s="2"/>
      <c r="B70" s="2"/>
      <c r="C70" s="2"/>
      <c r="D70" s="2"/>
      <c r="E70" s="2"/>
      <c r="F70" s="2"/>
      <c r="G70" s="2"/>
      <c r="H70" s="2"/>
      <c r="I70" s="5"/>
      <c r="J70" s="13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6"/>
    </row>
    <row r="73" spans="1:10" ht="13.5" customHeight="1">
      <c r="A73" s="16"/>
      <c r="B73" s="16"/>
      <c r="C73" s="17"/>
      <c r="D73" s="17"/>
      <c r="E73" s="17"/>
      <c r="F73" s="17"/>
      <c r="G73" s="18"/>
      <c r="H73" s="18"/>
      <c r="I73" s="19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1:10" ht="13.5" customHeight="1">
      <c r="A75" s="20"/>
      <c r="B75" s="21"/>
      <c r="C75" s="22"/>
      <c r="D75" s="22"/>
      <c r="G75" s="20"/>
      <c r="H75" s="20"/>
      <c r="I75" s="23"/>
      <c r="J75" s="1"/>
    </row>
    <row r="76" spans="3:10" ht="13.5" customHeight="1">
      <c r="C76" s="22"/>
      <c r="D76" s="22"/>
      <c r="J76" s="1"/>
    </row>
    <row r="77" ht="13.5" customHeight="1">
      <c r="J77" s="1"/>
    </row>
    <row r="78" spans="3:10" ht="13.5" customHeight="1">
      <c r="C78" s="22"/>
      <c r="D78" s="22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1"/>
      <c r="J85" s="1"/>
    </row>
    <row r="86" spans="2:10" ht="13.5" customHeight="1">
      <c r="B86" s="21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4:B54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2023-10-02T18:14:08Z</cp:lastPrinted>
  <dcterms:created xsi:type="dcterms:W3CDTF">2009-02-19T19:53:26Z</dcterms:created>
  <dcterms:modified xsi:type="dcterms:W3CDTF">2023-10-02T18:14:27Z</dcterms:modified>
  <cp:category/>
  <cp:version/>
  <cp:contentType/>
  <cp:contentStatus/>
</cp:coreProperties>
</file>