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8555" windowHeight="11640" activeTab="0"/>
  </bookViews>
  <sheets>
    <sheet name="FEBRERO 2017" sheetId="1" r:id="rId1"/>
  </sheets>
  <externalReferences>
    <externalReference r:id="rId4"/>
  </externalReferences>
  <definedNames>
    <definedName name="A_impresión_IM" localSheetId="0">'FEBRERO 2017'!$A$9:$J$72</definedName>
    <definedName name="A_impresión_IM">#REF!</definedName>
    <definedName name="_xlnm.Print_Area" localSheetId="0">'FEBRERO 2017'!$A$2:$S$65</definedName>
    <definedName name="TOTALA" localSheetId="0">'FEBRERO 2017'!$E$65</definedName>
    <definedName name="TOTALA">#REF!</definedName>
    <definedName name="TOTALE" localSheetId="0">'FEBRERO 2017'!#REF!</definedName>
    <definedName name="TOTALE">#REF!</definedName>
    <definedName name="TOTALEG">'[1]CONGRESO 1ER.TRI.2002'!#REF!</definedName>
    <definedName name="TOTALEGR">'[1]CONGRESO 1ER.TRI.2002'!#REF!</definedName>
    <definedName name="TOTALEGRE">'[1]CONGRESO 1ER.TRI.2002'!#REF!</definedName>
    <definedName name="TOTALEGRES">'[1]CONGRESO 1ER.TRI.2002'!#REF!</definedName>
  </definedNames>
  <calcPr fullCalcOnLoad="1"/>
</workbook>
</file>

<file path=xl/sharedStrings.xml><?xml version="1.0" encoding="utf-8"?>
<sst xmlns="http://schemas.openxmlformats.org/spreadsheetml/2006/main" count="48" uniqueCount="45">
  <si>
    <t>ESTADO DE ORIGEN DE FONDOS</t>
  </si>
  <si>
    <t>ACUMULADO</t>
  </si>
  <si>
    <t>PRESUPUESTO</t>
  </si>
  <si>
    <t>PROP.</t>
  </si>
  <si>
    <t>IMPUESTOS:</t>
  </si>
  <si>
    <t>ADQUISICION DE INMUEBLES</t>
  </si>
  <si>
    <t>PREDIAL</t>
  </si>
  <si>
    <t>DIVERSIONES Y ESPECTACULOS</t>
  </si>
  <si>
    <t>CONSTRUCCIONES Y URBANIZA.</t>
  </si>
  <si>
    <t>INSCRIPCIONES Y REFRENDOS</t>
  </si>
  <si>
    <t>DERECHOS DIVERSOS</t>
  </si>
  <si>
    <t>RENDIMIENTOS BANCARIOS</t>
  </si>
  <si>
    <t>DIVERSOS PRODUCTOS</t>
  </si>
  <si>
    <t>DONATIVOS</t>
  </si>
  <si>
    <t>APROVECHAMIENTOS DIVERSOS</t>
  </si>
  <si>
    <t>PARTICIPACIONES:</t>
  </si>
  <si>
    <t xml:space="preserve"> </t>
  </si>
  <si>
    <t>INGRESOS TOTALES:</t>
  </si>
  <si>
    <t>SUB TOTAL INGRESOS</t>
  </si>
  <si>
    <t>INGRESOS DIVERSOS</t>
  </si>
  <si>
    <t>MUNICIPIO DE SAN PEDRO GARZA GARCIA, N.L.</t>
  </si>
  <si>
    <t>EXPEDICIÓN DE LICENCIAS Y PERMISOS</t>
  </si>
  <si>
    <t>MULTAS</t>
  </si>
  <si>
    <t>RECARGOS</t>
  </si>
  <si>
    <t>CONTRIBUCIONES 7 Y 17%.</t>
  </si>
  <si>
    <t>PRODUCTOS DE TIPO CORRIENTE:</t>
  </si>
  <si>
    <t>ARRENDAMIENTO Y EXPLOT. BIENES MUNICIPALES.</t>
  </si>
  <si>
    <t>APROVECHAMIENTOS DE TIPO CORRIENTE:</t>
  </si>
  <si>
    <t>DERECHOS:</t>
  </si>
  <si>
    <t>PARTICIPACIONES, APORTACIONES, TRANSFERENCIAS, ASIGNACIONES</t>
  </si>
  <si>
    <t>INGRESOS DE GESTIÓN</t>
  </si>
  <si>
    <t>SUBTOTAL PARTICIPACIONES, APORTACIONES, TRANSFERENCIAS, ASIGNACIONES</t>
  </si>
  <si>
    <t>PARTICIPACIONES</t>
  </si>
  <si>
    <t>APORTACIONES FEDERALES FAISM</t>
  </si>
  <si>
    <t>APORTACIONES FEDERALES FAFM</t>
  </si>
  <si>
    <t>OTROS INGRESOS Y BENEFICIOS</t>
  </si>
  <si>
    <t>OTROS INGRESOS Y BENEFICIOS VARIOS</t>
  </si>
  <si>
    <t>SUBTOTAL OTROS INGRESOS Y BENEFICIOS VARIOS</t>
  </si>
  <si>
    <t>APORTACIONES ESTATALES</t>
  </si>
  <si>
    <t>ACCESORIOS DE IMPUESTO (RECARGOS)</t>
  </si>
  <si>
    <t>VENTA DE BIENES MUNICIPALES</t>
  </si>
  <si>
    <t>PARTICIPACIONES ESTATALES</t>
  </si>
  <si>
    <t>2022 VS 2021</t>
  </si>
  <si>
    <t>COMPARATIVO MES MAYO DE  2021 VS MES DE MAYO 2022</t>
  </si>
  <si>
    <t>MAYO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</si>
</sst>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General_)"/>
    <numFmt numFmtId="173" formatCode="0.0%"/>
    <numFmt numFmtId="174" formatCode="0.000%"/>
    <numFmt numFmtId="175" formatCode="0.0000%"/>
    <numFmt numFmtId="176" formatCode="#,##0.00_ ;\-#,##0.00\ "/>
  </numFmts>
  <fonts count="63">
    <font>
      <sz val="10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Courier New"/>
      <family val="3"/>
    </font>
    <font>
      <u val="single"/>
      <sz val="10"/>
      <color indexed="36"/>
      <name val="Courier New"/>
      <family val="3"/>
    </font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4"/>
      <name val="Helv"/>
      <family val="0"/>
    </font>
    <font>
      <sz val="14"/>
      <name val="Courier New"/>
      <family val="3"/>
    </font>
    <font>
      <b/>
      <sz val="15"/>
      <name val="Arial"/>
      <family val="2"/>
    </font>
    <font>
      <b/>
      <sz val="10"/>
      <name val="Helv"/>
      <family val="0"/>
    </font>
    <font>
      <b/>
      <sz val="11"/>
      <name val="Arial"/>
      <family val="2"/>
    </font>
    <font>
      <b/>
      <sz val="11"/>
      <name val="Helv"/>
      <family val="0"/>
    </font>
    <font>
      <sz val="11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sz val="10"/>
      <color indexed="9"/>
      <name val="Courier New"/>
      <family val="3"/>
    </font>
    <font>
      <b/>
      <sz val="12"/>
      <color indexed="9"/>
      <name val="Courier New"/>
      <family val="3"/>
    </font>
    <font>
      <b/>
      <sz val="11"/>
      <color indexed="9"/>
      <name val="Arial"/>
      <family val="2"/>
    </font>
    <font>
      <b/>
      <sz val="12"/>
      <color indexed="9"/>
      <name val="Helv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b/>
      <sz val="12"/>
      <color theme="0"/>
      <name val="Arial"/>
      <family val="2"/>
    </font>
    <font>
      <sz val="10"/>
      <color theme="0"/>
      <name val="Courier New"/>
      <family val="3"/>
    </font>
    <font>
      <b/>
      <sz val="12"/>
      <color theme="0"/>
      <name val="Courier New"/>
      <family val="3"/>
    </font>
    <font>
      <b/>
      <sz val="11"/>
      <color theme="0"/>
      <name val="Arial"/>
      <family val="2"/>
    </font>
    <font>
      <b/>
      <sz val="12"/>
      <color theme="0"/>
      <name val="Helv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8"/>
      </patternFill>
    </fill>
    <fill>
      <patternFill patternType="gray125">
        <fgColor indexed="8"/>
        <bgColor indexed="22"/>
      </patternFill>
    </fill>
    <fill>
      <patternFill patternType="gray125">
        <bgColor indexed="22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>
        <color theme="0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>
        <color theme="0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>
        <color theme="0"/>
      </right>
      <top style="medium"/>
      <bottom style="thin"/>
    </border>
  </borders>
  <cellStyleXfs count="63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30" borderId="0" applyNumberFormat="0" applyBorder="0" applyAlignment="0" applyProtection="0"/>
    <xf numFmtId="171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32" borderId="5" applyNumberFormat="0" applyFont="0" applyAlignment="0" applyProtection="0"/>
    <xf numFmtId="9" fontId="6" fillId="0" borderId="0" applyFont="0" applyFill="0" applyBorder="0" applyAlignment="0" applyProtection="0"/>
    <xf numFmtId="0" fontId="51" fillId="21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7" fillId="0" borderId="8" applyNumberFormat="0" applyFill="0" applyAlignment="0" applyProtection="0"/>
    <xf numFmtId="0" fontId="56" fillId="0" borderId="9" applyNumberFormat="0" applyFill="0" applyAlignment="0" applyProtection="0"/>
  </cellStyleXfs>
  <cellXfs count="132">
    <xf numFmtId="172" fontId="0" fillId="0" borderId="0" xfId="0" applyAlignment="1">
      <alignment/>
    </xf>
    <xf numFmtId="172" fontId="0" fillId="0" borderId="0" xfId="0" applyFill="1" applyBorder="1" applyAlignment="1">
      <alignment/>
    </xf>
    <xf numFmtId="172" fontId="6" fillId="0" borderId="0" xfId="0" applyFont="1" applyAlignment="1">
      <alignment vertical="center"/>
    </xf>
    <xf numFmtId="172" fontId="11" fillId="0" borderId="0" xfId="0" applyFont="1" applyAlignment="1">
      <alignment/>
    </xf>
    <xf numFmtId="172" fontId="0" fillId="0" borderId="0" xfId="0" applyBorder="1" applyAlignment="1">
      <alignment/>
    </xf>
    <xf numFmtId="9" fontId="6" fillId="0" borderId="0" xfId="0" applyNumberFormat="1" applyFont="1" applyAlignment="1">
      <alignment vertical="center"/>
    </xf>
    <xf numFmtId="172" fontId="15" fillId="0" borderId="0" xfId="0" applyFont="1" applyFill="1" applyBorder="1" applyAlignment="1">
      <alignment/>
    </xf>
    <xf numFmtId="37" fontId="14" fillId="0" borderId="0" xfId="0" applyNumberFormat="1" applyFont="1" applyBorder="1" applyAlignment="1" applyProtection="1">
      <alignment vertical="center"/>
      <protection/>
    </xf>
    <xf numFmtId="37" fontId="14" fillId="0" borderId="10" xfId="0" applyNumberFormat="1" applyFont="1" applyBorder="1" applyAlignment="1" applyProtection="1">
      <alignment vertical="center"/>
      <protection/>
    </xf>
    <xf numFmtId="172" fontId="14" fillId="0" borderId="0" xfId="0" applyNumberFormat="1" applyFont="1" applyFill="1" applyAlignment="1" applyProtection="1">
      <alignment horizontal="left" vertical="center"/>
      <protection/>
    </xf>
    <xf numFmtId="172" fontId="6" fillId="0" borderId="0" xfId="0" applyFont="1" applyBorder="1" applyAlignment="1">
      <alignment vertical="center"/>
    </xf>
    <xf numFmtId="37" fontId="14" fillId="0" borderId="0" xfId="0" applyNumberFormat="1" applyFont="1" applyFill="1" applyBorder="1" applyAlignment="1" applyProtection="1">
      <alignment vertical="center"/>
      <protection/>
    </xf>
    <xf numFmtId="9" fontId="14" fillId="0" borderId="0" xfId="0" applyNumberFormat="1" applyFont="1" applyFill="1" applyBorder="1" applyAlignment="1" applyProtection="1">
      <alignment vertical="center"/>
      <protection/>
    </xf>
    <xf numFmtId="172" fontId="16" fillId="0" borderId="0" xfId="0" applyFont="1" applyFill="1" applyBorder="1" applyAlignment="1">
      <alignment/>
    </xf>
    <xf numFmtId="172" fontId="14" fillId="0" borderId="0" xfId="0" applyFont="1" applyFill="1" applyAlignment="1">
      <alignment vertical="center"/>
    </xf>
    <xf numFmtId="172" fontId="0" fillId="0" borderId="0" xfId="0" applyFill="1" applyAlignment="1">
      <alignment/>
    </xf>
    <xf numFmtId="172" fontId="15" fillId="0" borderId="0" xfId="0" applyFont="1" applyAlignment="1">
      <alignment/>
    </xf>
    <xf numFmtId="37" fontId="15" fillId="0" borderId="0" xfId="0" applyNumberFormat="1" applyFont="1" applyAlignment="1" applyProtection="1">
      <alignment/>
      <protection/>
    </xf>
    <xf numFmtId="172" fontId="16" fillId="0" borderId="0" xfId="0" applyFont="1" applyAlignment="1">
      <alignment/>
    </xf>
    <xf numFmtId="9" fontId="16" fillId="0" borderId="0" xfId="0" applyNumberFormat="1" applyFont="1" applyAlignment="1">
      <alignment/>
    </xf>
    <xf numFmtId="172" fontId="13" fillId="0" borderId="0" xfId="0" applyNumberFormat="1" applyFont="1" applyAlignment="1" applyProtection="1">
      <alignment horizontal="left"/>
      <protection/>
    </xf>
    <xf numFmtId="172" fontId="13" fillId="0" borderId="0" xfId="0" applyFont="1" applyAlignment="1">
      <alignment/>
    </xf>
    <xf numFmtId="37" fontId="13" fillId="0" borderId="0" xfId="0" applyNumberFormat="1" applyFont="1" applyAlignment="1" applyProtection="1">
      <alignment/>
      <protection/>
    </xf>
    <xf numFmtId="9" fontId="13" fillId="0" borderId="0" xfId="0" applyNumberFormat="1" applyFont="1" applyAlignment="1" applyProtection="1">
      <alignment horizontal="left"/>
      <protection/>
    </xf>
    <xf numFmtId="9" fontId="0" fillId="0" borderId="0" xfId="0" applyNumberFormat="1" applyAlignment="1">
      <alignment/>
    </xf>
    <xf numFmtId="172" fontId="14" fillId="33" borderId="11" xfId="0" applyFont="1" applyFill="1" applyBorder="1" applyAlignment="1">
      <alignment vertical="center"/>
    </xf>
    <xf numFmtId="172" fontId="14" fillId="33" borderId="12" xfId="0" applyFont="1" applyFill="1" applyBorder="1" applyAlignment="1">
      <alignment vertical="center"/>
    </xf>
    <xf numFmtId="37" fontId="14" fillId="33" borderId="11" xfId="0" applyNumberFormat="1" applyFont="1" applyFill="1" applyBorder="1" applyAlignment="1" applyProtection="1">
      <alignment vertical="center"/>
      <protection/>
    </xf>
    <xf numFmtId="37" fontId="14" fillId="33" borderId="13" xfId="0" applyNumberFormat="1" applyFont="1" applyFill="1" applyBorder="1" applyAlignment="1" applyProtection="1">
      <alignment vertical="center"/>
      <protection/>
    </xf>
    <xf numFmtId="9" fontId="14" fillId="33" borderId="12" xfId="0" applyNumberFormat="1" applyFont="1" applyFill="1" applyBorder="1" applyAlignment="1" applyProtection="1">
      <alignment vertical="center"/>
      <protection/>
    </xf>
    <xf numFmtId="172" fontId="15" fillId="33" borderId="11" xfId="0" applyFont="1" applyFill="1" applyBorder="1" applyAlignment="1">
      <alignment/>
    </xf>
    <xf numFmtId="172" fontId="0" fillId="33" borderId="11" xfId="0" applyFill="1" applyBorder="1" applyAlignment="1">
      <alignment/>
    </xf>
    <xf numFmtId="172" fontId="8" fillId="33" borderId="11" xfId="0" applyNumberFormat="1" applyFont="1" applyFill="1" applyBorder="1" applyAlignment="1" applyProtection="1">
      <alignment horizontal="left" vertical="center"/>
      <protection/>
    </xf>
    <xf numFmtId="172" fontId="8" fillId="33" borderId="12" xfId="0" applyFont="1" applyFill="1" applyBorder="1" applyAlignment="1">
      <alignment vertical="center"/>
    </xf>
    <xf numFmtId="172" fontId="9" fillId="0" borderId="14" xfId="0" applyFont="1" applyBorder="1" applyAlignment="1">
      <alignment horizontal="center" vertical="center"/>
    </xf>
    <xf numFmtId="172" fontId="6" fillId="0" borderId="15" xfId="0" applyFont="1" applyBorder="1" applyAlignment="1">
      <alignment vertical="center"/>
    </xf>
    <xf numFmtId="172" fontId="6" fillId="0" borderId="16" xfId="0" applyFont="1" applyBorder="1" applyAlignment="1">
      <alignment vertical="center"/>
    </xf>
    <xf numFmtId="172" fontId="12" fillId="0" borderId="16" xfId="0" applyFont="1" applyBorder="1" applyAlignment="1">
      <alignment vertical="center"/>
    </xf>
    <xf numFmtId="172" fontId="14" fillId="34" borderId="15" xfId="0" applyNumberFormat="1" applyFont="1" applyFill="1" applyBorder="1" applyAlignment="1" applyProtection="1">
      <alignment horizontal="left" vertical="center"/>
      <protection/>
    </xf>
    <xf numFmtId="172" fontId="1" fillId="0" borderId="16" xfId="0" applyFont="1" applyBorder="1" applyAlignment="1">
      <alignment vertical="center"/>
    </xf>
    <xf numFmtId="172" fontId="14" fillId="0" borderId="15" xfId="0" applyNumberFormat="1" applyFont="1" applyBorder="1" applyAlignment="1" applyProtection="1">
      <alignment horizontal="left" vertical="center"/>
      <protection/>
    </xf>
    <xf numFmtId="172" fontId="14" fillId="0" borderId="16" xfId="0" applyFont="1" applyBorder="1" applyAlignment="1">
      <alignment vertical="center"/>
    </xf>
    <xf numFmtId="172" fontId="14" fillId="0" borderId="15" xfId="0" applyFont="1" applyBorder="1" applyAlignment="1">
      <alignment vertical="center"/>
    </xf>
    <xf numFmtId="172" fontId="14" fillId="0" borderId="15" xfId="0" applyNumberFormat="1" applyFont="1" applyFill="1" applyBorder="1" applyAlignment="1" applyProtection="1">
      <alignment horizontal="left" vertical="center"/>
      <protection/>
    </xf>
    <xf numFmtId="172" fontId="14" fillId="0" borderId="15" xfId="0" applyFont="1" applyFill="1" applyBorder="1" applyAlignment="1">
      <alignment vertical="center"/>
    </xf>
    <xf numFmtId="172" fontId="14" fillId="0" borderId="16" xfId="0" applyFont="1" applyFill="1" applyBorder="1" applyAlignment="1">
      <alignment vertical="center"/>
    </xf>
    <xf numFmtId="172" fontId="9" fillId="0" borderId="0" xfId="0" applyFont="1" applyBorder="1" applyAlignment="1">
      <alignment vertical="center"/>
    </xf>
    <xf numFmtId="9" fontId="9" fillId="0" borderId="16" xfId="0" applyNumberFormat="1" applyFont="1" applyBorder="1" applyAlignment="1">
      <alignment vertical="center"/>
    </xf>
    <xf numFmtId="172" fontId="1" fillId="0" borderId="0" xfId="0" applyFont="1" applyBorder="1" applyAlignment="1">
      <alignment vertical="center"/>
    </xf>
    <xf numFmtId="9" fontId="6" fillId="0" borderId="16" xfId="0" applyNumberFormat="1" applyFont="1" applyBorder="1" applyAlignment="1">
      <alignment vertical="center"/>
    </xf>
    <xf numFmtId="37" fontId="14" fillId="0" borderId="15" xfId="0" applyNumberFormat="1" applyFont="1" applyBorder="1" applyAlignment="1" applyProtection="1">
      <alignment vertical="center"/>
      <protection/>
    </xf>
    <xf numFmtId="9" fontId="14" fillId="0" borderId="16" xfId="0" applyNumberFormat="1" applyFont="1" applyBorder="1" applyAlignment="1" applyProtection="1">
      <alignment vertical="center"/>
      <protection/>
    </xf>
    <xf numFmtId="9" fontId="14" fillId="0" borderId="17" xfId="0" applyNumberFormat="1" applyFont="1" applyBorder="1" applyAlignment="1" applyProtection="1">
      <alignment vertical="center"/>
      <protection/>
    </xf>
    <xf numFmtId="37" fontId="14" fillId="0" borderId="15" xfId="0" applyNumberFormat="1" applyFont="1" applyFill="1" applyBorder="1" applyAlignment="1" applyProtection="1">
      <alignment vertical="center"/>
      <protection/>
    </xf>
    <xf numFmtId="9" fontId="14" fillId="0" borderId="16" xfId="0" applyNumberFormat="1" applyFont="1" applyFill="1" applyBorder="1" applyAlignment="1" applyProtection="1">
      <alignment vertical="center"/>
      <protection/>
    </xf>
    <xf numFmtId="172" fontId="13" fillId="0" borderId="15" xfId="0" applyFont="1" applyFill="1" applyBorder="1" applyAlignment="1">
      <alignment/>
    </xf>
    <xf numFmtId="172" fontId="0" fillId="0" borderId="16" xfId="0" applyBorder="1" applyAlignment="1">
      <alignment/>
    </xf>
    <xf numFmtId="172" fontId="0" fillId="0" borderId="15" xfId="0" applyFill="1" applyBorder="1" applyAlignment="1">
      <alignment/>
    </xf>
    <xf numFmtId="172" fontId="15" fillId="0" borderId="15" xfId="0" applyFont="1" applyFill="1" applyBorder="1" applyAlignment="1">
      <alignment/>
    </xf>
    <xf numFmtId="10" fontId="14" fillId="0" borderId="16" xfId="0" applyNumberFormat="1" applyFont="1" applyBorder="1" applyAlignment="1" applyProtection="1">
      <alignment vertical="center"/>
      <protection/>
    </xf>
    <xf numFmtId="10" fontId="14" fillId="0" borderId="17" xfId="0" applyNumberFormat="1" applyFont="1" applyBorder="1" applyAlignment="1" applyProtection="1">
      <alignment vertical="center"/>
      <protection/>
    </xf>
    <xf numFmtId="172" fontId="0" fillId="0" borderId="16" xfId="0" applyFill="1" applyBorder="1" applyAlignment="1">
      <alignment/>
    </xf>
    <xf numFmtId="172" fontId="0" fillId="0" borderId="15" xfId="0" applyBorder="1" applyAlignment="1">
      <alignment/>
    </xf>
    <xf numFmtId="10" fontId="14" fillId="33" borderId="12" xfId="0" applyNumberFormat="1" applyFont="1" applyFill="1" applyBorder="1" applyAlignment="1" applyProtection="1">
      <alignment vertical="center"/>
      <protection/>
    </xf>
    <xf numFmtId="172" fontId="6" fillId="33" borderId="13" xfId="0" applyFont="1" applyFill="1" applyBorder="1" applyAlignment="1">
      <alignment vertical="center"/>
    </xf>
    <xf numFmtId="9" fontId="14" fillId="33" borderId="11" xfId="0" applyNumberFormat="1" applyFont="1" applyFill="1" applyBorder="1" applyAlignment="1" applyProtection="1">
      <alignment vertical="center"/>
      <protection/>
    </xf>
    <xf numFmtId="37" fontId="8" fillId="33" borderId="11" xfId="0" applyNumberFormat="1" applyFont="1" applyFill="1" applyBorder="1" applyAlignment="1" applyProtection="1">
      <alignment vertical="center"/>
      <protection/>
    </xf>
    <xf numFmtId="37" fontId="8" fillId="33" borderId="13" xfId="0" applyNumberFormat="1" applyFont="1" applyFill="1" applyBorder="1" applyAlignment="1" applyProtection="1">
      <alignment vertical="center"/>
      <protection/>
    </xf>
    <xf numFmtId="9" fontId="8" fillId="33" borderId="12" xfId="0" applyNumberFormat="1" applyFont="1" applyFill="1" applyBorder="1" applyAlignment="1" applyProtection="1">
      <alignment vertical="center"/>
      <protection/>
    </xf>
    <xf numFmtId="172" fontId="10" fillId="33" borderId="11" xfId="0" applyFont="1" applyFill="1" applyBorder="1" applyAlignment="1">
      <alignment/>
    </xf>
    <xf numFmtId="172" fontId="14" fillId="33" borderId="11" xfId="0" applyFont="1" applyFill="1" applyBorder="1" applyAlignment="1">
      <alignment horizontal="left" vertical="center"/>
    </xf>
    <xf numFmtId="172" fontId="8" fillId="35" borderId="11" xfId="0" applyNumberFormat="1" applyFont="1" applyFill="1" applyBorder="1" applyAlignment="1" applyProtection="1">
      <alignment horizontal="justify" vertical="justify" wrapText="1"/>
      <protection/>
    </xf>
    <xf numFmtId="172" fontId="0" fillId="36" borderId="13" xfId="0" applyFill="1" applyBorder="1" applyAlignment="1">
      <alignment/>
    </xf>
    <xf numFmtId="37" fontId="14" fillId="36" borderId="11" xfId="0" applyNumberFormat="1" applyFont="1" applyFill="1" applyBorder="1" applyAlignment="1" applyProtection="1">
      <alignment vertical="center"/>
      <protection/>
    </xf>
    <xf numFmtId="37" fontId="14" fillId="36" borderId="13" xfId="0" applyNumberFormat="1" applyFont="1" applyFill="1" applyBorder="1" applyAlignment="1" applyProtection="1">
      <alignment vertical="center"/>
      <protection/>
    </xf>
    <xf numFmtId="9" fontId="14" fillId="36" borderId="12" xfId="0" applyNumberFormat="1" applyFont="1" applyFill="1" applyBorder="1" applyAlignment="1" applyProtection="1">
      <alignment vertical="center"/>
      <protection/>
    </xf>
    <xf numFmtId="172" fontId="15" fillId="36" borderId="11" xfId="0" applyFont="1" applyFill="1" applyBorder="1" applyAlignment="1">
      <alignment/>
    </xf>
    <xf numFmtId="172" fontId="0" fillId="36" borderId="11" xfId="0" applyFill="1" applyBorder="1" applyAlignment="1">
      <alignment/>
    </xf>
    <xf numFmtId="172" fontId="14" fillId="36" borderId="11" xfId="0" applyFont="1" applyFill="1" applyBorder="1" applyAlignment="1">
      <alignment vertical="center"/>
    </xf>
    <xf numFmtId="172" fontId="14" fillId="36" borderId="12" xfId="0" applyFont="1" applyFill="1" applyBorder="1" applyAlignment="1">
      <alignment vertical="center"/>
    </xf>
    <xf numFmtId="172" fontId="0" fillId="36" borderId="12" xfId="0" applyFill="1" applyBorder="1" applyAlignment="1">
      <alignment/>
    </xf>
    <xf numFmtId="10" fontId="14" fillId="0" borderId="0" xfId="0" applyNumberFormat="1" applyFont="1" applyBorder="1" applyAlignment="1" applyProtection="1">
      <alignment vertical="center"/>
      <protection/>
    </xf>
    <xf numFmtId="37" fontId="14" fillId="0" borderId="18" xfId="0" applyNumberFormat="1" applyFont="1" applyBorder="1" applyAlignment="1" applyProtection="1">
      <alignment vertical="center"/>
      <protection/>
    </xf>
    <xf numFmtId="37" fontId="14" fillId="0" borderId="19" xfId="0" applyNumberFormat="1" applyFont="1" applyBorder="1" applyAlignment="1" applyProtection="1">
      <alignment vertical="center"/>
      <protection/>
    </xf>
    <xf numFmtId="10" fontId="14" fillId="0" borderId="20" xfId="0" applyNumberFormat="1" applyFont="1" applyBorder="1" applyAlignment="1" applyProtection="1">
      <alignment vertical="center"/>
      <protection/>
    </xf>
    <xf numFmtId="9" fontId="14" fillId="0" borderId="20" xfId="0" applyNumberFormat="1" applyFont="1" applyBorder="1" applyAlignment="1" applyProtection="1">
      <alignment vertical="center"/>
      <protection/>
    </xf>
    <xf numFmtId="172" fontId="14" fillId="0" borderId="21" xfId="0" applyNumberFormat="1" applyFont="1" applyBorder="1" applyAlignment="1" applyProtection="1">
      <alignment horizontal="left" vertical="center"/>
      <protection/>
    </xf>
    <xf numFmtId="172" fontId="14" fillId="0" borderId="22" xfId="0" applyFont="1" applyBorder="1" applyAlignment="1">
      <alignment vertical="center"/>
    </xf>
    <xf numFmtId="172" fontId="9" fillId="0" borderId="23" xfId="0" applyFont="1" applyBorder="1" applyAlignment="1">
      <alignment horizontal="center" vertical="center"/>
    </xf>
    <xf numFmtId="172" fontId="8" fillId="36" borderId="24" xfId="0" applyFont="1" applyFill="1" applyBorder="1" applyAlignment="1">
      <alignment vertical="center"/>
    </xf>
    <xf numFmtId="9" fontId="8" fillId="36" borderId="22" xfId="0" applyNumberFormat="1" applyFont="1" applyFill="1" applyBorder="1" applyAlignment="1">
      <alignment vertical="center"/>
    </xf>
    <xf numFmtId="172" fontId="10" fillId="36" borderId="21" xfId="0" applyFont="1" applyFill="1" applyBorder="1" applyAlignment="1">
      <alignment/>
    </xf>
    <xf numFmtId="172" fontId="11" fillId="36" borderId="24" xfId="0" applyFont="1" applyFill="1" applyBorder="1" applyAlignment="1">
      <alignment/>
    </xf>
    <xf numFmtId="172" fontId="11" fillId="36" borderId="22" xfId="0" applyFont="1" applyFill="1" applyBorder="1" applyAlignment="1">
      <alignment/>
    </xf>
    <xf numFmtId="172" fontId="11" fillId="36" borderId="21" xfId="0" applyFont="1" applyFill="1" applyBorder="1" applyAlignment="1">
      <alignment/>
    </xf>
    <xf numFmtId="172" fontId="57" fillId="37" borderId="25" xfId="0" applyFont="1" applyFill="1" applyBorder="1" applyAlignment="1">
      <alignment vertical="center"/>
    </xf>
    <xf numFmtId="172" fontId="58" fillId="37" borderId="25" xfId="0" applyFont="1" applyFill="1" applyBorder="1" applyAlignment="1">
      <alignment vertical="center"/>
    </xf>
    <xf numFmtId="172" fontId="59" fillId="37" borderId="26" xfId="0" applyFont="1" applyFill="1" applyBorder="1" applyAlignment="1">
      <alignment/>
    </xf>
    <xf numFmtId="172" fontId="60" fillId="37" borderId="26" xfId="0" applyFont="1" applyFill="1" applyBorder="1" applyAlignment="1">
      <alignment/>
    </xf>
    <xf numFmtId="9" fontId="58" fillId="37" borderId="27" xfId="0" applyNumberFormat="1" applyFont="1" applyFill="1" applyBorder="1" applyAlignment="1">
      <alignment vertical="center"/>
    </xf>
    <xf numFmtId="172" fontId="0" fillId="38" borderId="0" xfId="0" applyFill="1" applyBorder="1" applyAlignment="1">
      <alignment/>
    </xf>
    <xf numFmtId="172" fontId="0" fillId="38" borderId="14" xfId="0" applyFill="1" applyBorder="1" applyAlignment="1">
      <alignment/>
    </xf>
    <xf numFmtId="172" fontId="0" fillId="38" borderId="23" xfId="0" applyFill="1" applyBorder="1" applyAlignment="1">
      <alignment/>
    </xf>
    <xf numFmtId="9" fontId="0" fillId="38" borderId="23" xfId="0" applyNumberFormat="1" applyFill="1" applyBorder="1" applyAlignment="1">
      <alignment/>
    </xf>
    <xf numFmtId="172" fontId="0" fillId="38" borderId="28" xfId="0" applyFill="1" applyBorder="1" applyAlignment="1">
      <alignment/>
    </xf>
    <xf numFmtId="172" fontId="0" fillId="38" borderId="15" xfId="0" applyFill="1" applyBorder="1" applyAlignment="1">
      <alignment/>
    </xf>
    <xf numFmtId="9" fontId="0" fillId="38" borderId="0" xfId="0" applyNumberFormat="1" applyFill="1" applyBorder="1" applyAlignment="1">
      <alignment/>
    </xf>
    <xf numFmtId="172" fontId="0" fillId="38" borderId="16" xfId="0" applyFill="1" applyBorder="1" applyAlignment="1">
      <alignment/>
    </xf>
    <xf numFmtId="172" fontId="9" fillId="38" borderId="21" xfId="0" applyFont="1" applyFill="1" applyBorder="1" applyAlignment="1">
      <alignment horizontal="center" vertical="center"/>
    </xf>
    <xf numFmtId="172" fontId="9" fillId="38" borderId="24" xfId="0" applyFont="1" applyFill="1" applyBorder="1" applyAlignment="1">
      <alignment horizontal="center" vertical="center"/>
    </xf>
    <xf numFmtId="9" fontId="9" fillId="38" borderId="24" xfId="0" applyNumberFormat="1" applyFont="1" applyFill="1" applyBorder="1" applyAlignment="1">
      <alignment horizontal="center" vertical="center"/>
    </xf>
    <xf numFmtId="172" fontId="0" fillId="38" borderId="24" xfId="0" applyFill="1" applyBorder="1" applyAlignment="1">
      <alignment/>
    </xf>
    <xf numFmtId="172" fontId="0" fillId="38" borderId="22" xfId="0" applyFill="1" applyBorder="1" applyAlignment="1">
      <alignment/>
    </xf>
    <xf numFmtId="172" fontId="8" fillId="35" borderId="21" xfId="0" applyNumberFormat="1" applyFont="1" applyFill="1" applyBorder="1" applyAlignment="1" applyProtection="1">
      <alignment horizontal="left" vertical="center"/>
      <protection/>
    </xf>
    <xf numFmtId="172" fontId="8" fillId="36" borderId="22" xfId="0" applyFont="1" applyFill="1" applyBorder="1" applyAlignment="1">
      <alignment vertical="center"/>
    </xf>
    <xf numFmtId="172" fontId="59" fillId="37" borderId="29" xfId="0" applyFont="1" applyFill="1" applyBorder="1" applyAlignment="1">
      <alignment/>
    </xf>
    <xf numFmtId="172" fontId="61" fillId="37" borderId="30" xfId="0" applyNumberFormat="1" applyFont="1" applyFill="1" applyBorder="1" applyAlignment="1" applyProtection="1">
      <alignment horizontal="center" vertical="center"/>
      <protection/>
    </xf>
    <xf numFmtId="9" fontId="61" fillId="37" borderId="31" xfId="0" applyNumberFormat="1" applyFont="1" applyFill="1" applyBorder="1" applyAlignment="1" applyProtection="1">
      <alignment horizontal="center" vertical="center"/>
      <protection/>
    </xf>
    <xf numFmtId="172" fontId="6" fillId="0" borderId="21" xfId="0" applyFont="1" applyBorder="1" applyAlignment="1">
      <alignment vertical="center"/>
    </xf>
    <xf numFmtId="172" fontId="6" fillId="0" borderId="24" xfId="0" applyFont="1" applyBorder="1" applyAlignment="1">
      <alignment vertical="center"/>
    </xf>
    <xf numFmtId="172" fontId="58" fillId="37" borderId="32" xfId="0" applyNumberFormat="1" applyFont="1" applyFill="1" applyBorder="1" applyAlignment="1" applyProtection="1">
      <alignment horizontal="center" vertical="center"/>
      <protection/>
    </xf>
    <xf numFmtId="172" fontId="58" fillId="37" borderId="32" xfId="0" applyFont="1" applyFill="1" applyBorder="1" applyAlignment="1">
      <alignment vertical="center"/>
    </xf>
    <xf numFmtId="9" fontId="58" fillId="37" borderId="33" xfId="0" applyNumberFormat="1" applyFont="1" applyFill="1" applyBorder="1" applyAlignment="1" applyProtection="1">
      <alignment horizontal="center" vertical="center"/>
      <protection/>
    </xf>
    <xf numFmtId="172" fontId="62" fillId="37" borderId="34" xfId="0" applyFont="1" applyFill="1" applyBorder="1" applyAlignment="1">
      <alignment/>
    </xf>
    <xf numFmtId="172" fontId="59" fillId="37" borderId="34" xfId="0" applyFont="1" applyFill="1" applyBorder="1" applyAlignment="1">
      <alignment/>
    </xf>
    <xf numFmtId="9" fontId="61" fillId="37" borderId="35" xfId="0" applyNumberFormat="1" applyFont="1" applyFill="1" applyBorder="1" applyAlignment="1" applyProtection="1">
      <alignment horizontal="center" vertical="center"/>
      <protection/>
    </xf>
    <xf numFmtId="172" fontId="14" fillId="33" borderId="11" xfId="0" applyNumberFormat="1" applyFont="1" applyFill="1" applyBorder="1" applyAlignment="1" applyProtection="1">
      <alignment horizontal="left" vertical="justify" wrapText="1"/>
      <protection/>
    </xf>
    <xf numFmtId="172" fontId="14" fillId="33" borderId="12" xfId="0" applyNumberFormat="1" applyFont="1" applyFill="1" applyBorder="1" applyAlignment="1" applyProtection="1">
      <alignment horizontal="left" vertical="justify" wrapText="1"/>
      <protection/>
    </xf>
    <xf numFmtId="172" fontId="58" fillId="37" borderId="36" xfId="0" applyFont="1" applyFill="1" applyBorder="1" applyAlignment="1">
      <alignment horizontal="center" vertical="center"/>
    </xf>
    <xf numFmtId="172" fontId="58" fillId="37" borderId="37" xfId="0" applyFont="1" applyFill="1" applyBorder="1" applyAlignment="1">
      <alignment horizontal="center" vertical="center"/>
    </xf>
    <xf numFmtId="9" fontId="7" fillId="38" borderId="0" xfId="0" applyNumberFormat="1" applyFont="1" applyFill="1" applyBorder="1" applyAlignment="1">
      <alignment horizontal="center" vertical="center"/>
    </xf>
    <xf numFmtId="9" fontId="7" fillId="38" borderId="16" xfId="0" applyNumberFormat="1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85725</xdr:rowOff>
    </xdr:from>
    <xdr:to>
      <xdr:col>4</xdr:col>
      <xdr:colOff>457200</xdr:colOff>
      <xdr:row>6</xdr:row>
      <xdr:rowOff>161925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7175"/>
          <a:ext cx="528637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espaldoqueta\Queta_151199\EDO.FINANC%202002\ESTINGENE%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CIEMBRE2001"/>
      <sheetName val="ENERO 2002"/>
      <sheetName val="FEBRERO2002"/>
      <sheetName val="MARZO2002"/>
      <sheetName val="1ER. TRIM2002"/>
      <sheetName val="TRIM 02-01"/>
      <sheetName val="ABRIL2002"/>
      <sheetName val="ING.MONTAÑO ENE-ABR-02-01"/>
      <sheetName val="CONGRESO 1ER.TRI.2002"/>
      <sheetName val="CONGRESO 2DO..TRI.2002 (2)"/>
      <sheetName val="CONGRESO 3ER..TRI.2002 "/>
      <sheetName val="CONGRESO 4 TRIM 2002"/>
      <sheetName val="Hoja2"/>
      <sheetName val="MAYO2002"/>
      <sheetName val="ING.MONTAÑO ENE-MAY02-01"/>
      <sheetName val="JUNIO2002"/>
      <sheetName val="ING.MONTAÑO ENE-JUN2002"/>
      <sheetName val="2do.TRIM.2002"/>
      <sheetName val="ING.MONTAÑO ENE-JUL2002 (2)"/>
      <sheetName val="JULIO2002"/>
      <sheetName val="ING.MONTAÑO ENE-AGTO2002 (3)"/>
      <sheetName val="ING.MONTAÑO ENE-SEP.2002"/>
      <sheetName val="ING.MONTAÑO ENE-OCT2002"/>
      <sheetName val="ING.MONTAÑO NOV.2002"/>
      <sheetName val="ING.MONTAÑO.DIC.2002"/>
      <sheetName val="real 2002 vs ptto 2003"/>
      <sheetName val="real 2002 vs ptto 2003 (2)"/>
      <sheetName val="Hoja3"/>
      <sheetName val="JULIO VICKY 2002 (2)"/>
      <sheetName val="AGOSTO2002"/>
      <sheetName val="sept.2002"/>
      <sheetName val="3er.trim2002"/>
      <sheetName val="LALO.MIGUEL"/>
      <sheetName val="LALO.MIGUEL (2)"/>
      <sheetName val="LALO.MIGUEL (3)"/>
      <sheetName val="LALO.MIGUEL (4)"/>
      <sheetName val="LALO.MIGUEL (5)"/>
      <sheetName val="OCTUBRE2002"/>
      <sheetName val="NOVIEMBRE2002"/>
      <sheetName val="DICIEMBRE2002"/>
      <sheetName val="4 trim. 2002"/>
      <sheetName val="deduda angy 4 tri 2002"/>
      <sheetName val="ENERO2003"/>
      <sheetName val="ing,MONTAÑO ENERO 2003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2:S97"/>
  <sheetViews>
    <sheetView showGridLines="0" tabSelected="1" zoomScale="75" zoomScaleNormal="75" zoomScalePageLayoutView="0" workbookViewId="0" topLeftCell="A1">
      <selection activeCell="Q65" sqref="Q65"/>
    </sheetView>
  </sheetViews>
  <sheetFormatPr defaultColWidth="23.375" defaultRowHeight="13.5" customHeight="1"/>
  <cols>
    <col min="1" max="1" width="42.375" style="0" customWidth="1"/>
    <col min="2" max="2" width="4.625" style="0" customWidth="1"/>
    <col min="3" max="3" width="15.00390625" style="0" customWidth="1"/>
    <col min="4" max="4" width="1.37890625" style="0" customWidth="1"/>
    <col min="5" max="5" width="17.125" style="0" bestFit="1" customWidth="1"/>
    <col min="6" max="6" width="1.625" style="0" customWidth="1"/>
    <col min="7" max="7" width="16.875" style="0" bestFit="1" customWidth="1"/>
    <col min="8" max="8" width="1.37890625" style="0" customWidth="1"/>
    <col min="9" max="9" width="14.125" style="24" customWidth="1"/>
    <col min="10" max="10" width="1.37890625" style="0" customWidth="1"/>
    <col min="11" max="11" width="15.00390625" style="0" customWidth="1"/>
    <col min="12" max="12" width="1.37890625" style="0" customWidth="1"/>
    <col min="13" max="13" width="17.125" style="0" bestFit="1" customWidth="1"/>
    <col min="14" max="14" width="1.625" style="0" customWidth="1"/>
    <col min="15" max="15" width="17.125" style="0" bestFit="1" customWidth="1"/>
    <col min="16" max="16" width="1.37890625" style="0" customWidth="1"/>
    <col min="17" max="17" width="14.125" style="0" customWidth="1"/>
    <col min="18" max="18" width="1.625" style="0" customWidth="1"/>
    <col min="19" max="19" width="18.00390625" style="0" customWidth="1"/>
  </cols>
  <sheetData>
    <row r="1" ht="13.5" customHeight="1" thickBot="1"/>
    <row r="2" spans="1:19" ht="13.5" customHeight="1">
      <c r="A2" s="101"/>
      <c r="B2" s="102"/>
      <c r="C2" s="102"/>
      <c r="D2" s="102"/>
      <c r="E2" s="102"/>
      <c r="F2" s="102"/>
      <c r="G2" s="102"/>
      <c r="H2" s="102"/>
      <c r="I2" s="103"/>
      <c r="J2" s="102"/>
      <c r="K2" s="102"/>
      <c r="L2" s="102"/>
      <c r="M2" s="102"/>
      <c r="N2" s="102"/>
      <c r="O2" s="102"/>
      <c r="P2" s="102"/>
      <c r="Q2" s="102"/>
      <c r="R2" s="102"/>
      <c r="S2" s="104"/>
    </row>
    <row r="3" spans="1:19" ht="13.5" customHeight="1">
      <c r="A3" s="105"/>
      <c r="B3" s="100"/>
      <c r="C3" s="100"/>
      <c r="D3" s="100"/>
      <c r="E3" s="100"/>
      <c r="F3" s="100"/>
      <c r="G3" s="100"/>
      <c r="H3" s="100"/>
      <c r="I3" s="106"/>
      <c r="J3" s="100"/>
      <c r="K3" s="100"/>
      <c r="L3" s="100"/>
      <c r="M3" s="100"/>
      <c r="N3" s="100"/>
      <c r="O3" s="100"/>
      <c r="P3" s="100"/>
      <c r="Q3" s="100"/>
      <c r="R3" s="100"/>
      <c r="S3" s="107"/>
    </row>
    <row r="4" spans="1:19" ht="23.25" customHeight="1">
      <c r="A4" s="105"/>
      <c r="B4" s="100"/>
      <c r="C4" s="130" t="s">
        <v>20</v>
      </c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1"/>
    </row>
    <row r="5" spans="1:19" ht="22.5" customHeight="1">
      <c r="A5" s="105"/>
      <c r="B5" s="100"/>
      <c r="C5" s="130" t="s">
        <v>0</v>
      </c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1"/>
    </row>
    <row r="6" spans="1:19" ht="22.5" customHeight="1">
      <c r="A6" s="105"/>
      <c r="B6" s="100"/>
      <c r="C6" s="130" t="s">
        <v>43</v>
      </c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1"/>
    </row>
    <row r="7" spans="1:19" ht="19.5" customHeight="1" thickBot="1">
      <c r="A7" s="108"/>
      <c r="B7" s="109"/>
      <c r="C7" s="109" t="s">
        <v>16</v>
      </c>
      <c r="D7" s="109"/>
      <c r="E7" s="109"/>
      <c r="F7" s="109"/>
      <c r="G7" s="109"/>
      <c r="H7" s="109"/>
      <c r="I7" s="110"/>
      <c r="J7" s="111"/>
      <c r="K7" s="111"/>
      <c r="L7" s="111"/>
      <c r="M7" s="111"/>
      <c r="N7" s="111"/>
      <c r="O7" s="111"/>
      <c r="P7" s="111"/>
      <c r="Q7" s="111"/>
      <c r="R7" s="111"/>
      <c r="S7" s="112"/>
    </row>
    <row r="8" spans="1:19" ht="15" customHeight="1">
      <c r="A8" s="34"/>
      <c r="B8" s="88"/>
      <c r="C8" s="128">
        <v>2021</v>
      </c>
      <c r="D8" s="128"/>
      <c r="E8" s="128"/>
      <c r="F8" s="128"/>
      <c r="G8" s="128"/>
      <c r="H8" s="128"/>
      <c r="I8" s="129"/>
      <c r="J8" s="115"/>
      <c r="K8" s="128">
        <v>2022</v>
      </c>
      <c r="L8" s="128"/>
      <c r="M8" s="128"/>
      <c r="N8" s="128"/>
      <c r="O8" s="128"/>
      <c r="P8" s="128"/>
      <c r="Q8" s="129"/>
      <c r="R8" s="115"/>
      <c r="S8" s="116" t="str">
        <f>C10</f>
        <v>MAYO</v>
      </c>
    </row>
    <row r="9" spans="1:19" ht="6.75" customHeight="1">
      <c r="A9" s="35"/>
      <c r="B9" s="10"/>
      <c r="C9" s="95"/>
      <c r="D9" s="95"/>
      <c r="E9" s="95"/>
      <c r="F9" s="95"/>
      <c r="G9" s="96"/>
      <c r="H9" s="96"/>
      <c r="I9" s="99"/>
      <c r="J9" s="98"/>
      <c r="K9" s="95"/>
      <c r="L9" s="95"/>
      <c r="M9" s="95"/>
      <c r="N9" s="95"/>
      <c r="O9" s="96"/>
      <c r="P9" s="96"/>
      <c r="Q9" s="99"/>
      <c r="R9" s="97"/>
      <c r="S9" s="117"/>
    </row>
    <row r="10" spans="1:19" ht="16.5" thickBot="1">
      <c r="A10" s="118"/>
      <c r="B10" s="119"/>
      <c r="C10" s="120" t="s">
        <v>44</v>
      </c>
      <c r="D10" s="120"/>
      <c r="E10" s="120" t="s">
        <v>1</v>
      </c>
      <c r="F10" s="121"/>
      <c r="G10" s="120" t="s">
        <v>2</v>
      </c>
      <c r="H10" s="120"/>
      <c r="I10" s="122" t="s">
        <v>3</v>
      </c>
      <c r="J10" s="123"/>
      <c r="K10" s="120" t="str">
        <f>C10</f>
        <v>MAYO</v>
      </c>
      <c r="L10" s="120"/>
      <c r="M10" s="120" t="s">
        <v>1</v>
      </c>
      <c r="N10" s="121"/>
      <c r="O10" s="120" t="s">
        <v>2</v>
      </c>
      <c r="P10" s="120"/>
      <c r="Q10" s="122" t="s">
        <v>3</v>
      </c>
      <c r="R10" s="124"/>
      <c r="S10" s="125" t="s">
        <v>42</v>
      </c>
    </row>
    <row r="11" spans="1:19" s="3" customFormat="1" ht="20.25" thickBot="1">
      <c r="A11" s="113" t="s">
        <v>30</v>
      </c>
      <c r="B11" s="114"/>
      <c r="C11" s="89"/>
      <c r="D11" s="89"/>
      <c r="E11" s="89"/>
      <c r="F11" s="89"/>
      <c r="G11" s="89"/>
      <c r="H11" s="89"/>
      <c r="I11" s="90"/>
      <c r="J11" s="91"/>
      <c r="K11" s="92"/>
      <c r="L11" s="92"/>
      <c r="M11" s="92"/>
      <c r="N11" s="92"/>
      <c r="O11" s="92"/>
      <c r="P11" s="92"/>
      <c r="Q11" s="93"/>
      <c r="R11" s="94"/>
      <c r="S11" s="93"/>
    </row>
    <row r="12" spans="1:19" ht="13.5" customHeight="1">
      <c r="A12" s="35"/>
      <c r="B12" s="37"/>
      <c r="C12" s="48"/>
      <c r="D12" s="46"/>
      <c r="E12" s="46"/>
      <c r="F12" s="46"/>
      <c r="G12" s="46"/>
      <c r="H12" s="46"/>
      <c r="I12" s="47"/>
      <c r="J12" s="55"/>
      <c r="K12" s="4"/>
      <c r="L12" s="4"/>
      <c r="M12" s="4"/>
      <c r="N12" s="4"/>
      <c r="O12" s="4"/>
      <c r="P12" s="4"/>
      <c r="Q12" s="56"/>
      <c r="R12" s="62"/>
      <c r="S12" s="56"/>
    </row>
    <row r="13" spans="1:19" ht="13.5" customHeight="1">
      <c r="A13" s="38" t="s">
        <v>4</v>
      </c>
      <c r="B13" s="39"/>
      <c r="C13" s="48"/>
      <c r="D13" s="48"/>
      <c r="E13" s="48"/>
      <c r="F13" s="48"/>
      <c r="G13" s="10"/>
      <c r="H13" s="10"/>
      <c r="I13" s="49"/>
      <c r="J13" s="57"/>
      <c r="K13" s="4"/>
      <c r="L13" s="4"/>
      <c r="M13" s="4"/>
      <c r="N13" s="4"/>
      <c r="O13" s="4"/>
      <c r="P13" s="4"/>
      <c r="Q13" s="56"/>
      <c r="R13" s="62"/>
      <c r="S13" s="56"/>
    </row>
    <row r="14" spans="1:19" ht="13.5" customHeight="1">
      <c r="A14" s="40" t="s">
        <v>5</v>
      </c>
      <c r="B14" s="41"/>
      <c r="C14" s="7">
        <v>31779402.68</v>
      </c>
      <c r="D14" s="7"/>
      <c r="E14" s="7">
        <v>168890137.86</v>
      </c>
      <c r="F14" s="7"/>
      <c r="G14" s="7">
        <v>123808020.47</v>
      </c>
      <c r="H14" s="7"/>
      <c r="I14" s="59">
        <f>C14/$C$65</f>
        <v>0.1554559784348259</v>
      </c>
      <c r="J14" s="58"/>
      <c r="K14" s="7">
        <v>74221682.58</v>
      </c>
      <c r="L14" s="7"/>
      <c r="M14" s="7">
        <v>226001049.91</v>
      </c>
      <c r="N14" s="7"/>
      <c r="O14" s="7">
        <v>172593859.19</v>
      </c>
      <c r="P14" s="7"/>
      <c r="Q14" s="59">
        <f>K14/$K$65</f>
        <v>0.27213621500753366</v>
      </c>
      <c r="R14" s="62"/>
      <c r="S14" s="51">
        <f>(K14-C14)/K14</f>
        <v>0.5718312819741522</v>
      </c>
    </row>
    <row r="15" spans="1:19" ht="13.5" customHeight="1">
      <c r="A15" s="40" t="s">
        <v>6</v>
      </c>
      <c r="B15" s="41"/>
      <c r="C15" s="7">
        <v>21265370.03</v>
      </c>
      <c r="D15" s="7"/>
      <c r="E15" s="7">
        <f>C15+596942952</f>
        <v>618208322.03</v>
      </c>
      <c r="F15" s="7"/>
      <c r="G15" s="7">
        <v>544863439.43</v>
      </c>
      <c r="H15" s="7"/>
      <c r="I15" s="59">
        <f>C15/$C$65</f>
        <v>0.10402426181763191</v>
      </c>
      <c r="J15" s="58"/>
      <c r="K15" s="7">
        <v>23981705</v>
      </c>
      <c r="L15" s="7"/>
      <c r="M15" s="7">
        <f>K15+733042017</f>
        <v>757023722</v>
      </c>
      <c r="N15" s="7"/>
      <c r="O15" s="7">
        <v>750574576.23</v>
      </c>
      <c r="P15" s="7"/>
      <c r="Q15" s="59">
        <f>K15/$K$65</f>
        <v>0.08792970195862737</v>
      </c>
      <c r="R15" s="62"/>
      <c r="S15" s="51">
        <f>(K15-C15)/K15</f>
        <v>0.11326696621445384</v>
      </c>
    </row>
    <row r="16" spans="1:19" ht="13.5" customHeight="1">
      <c r="A16" s="40" t="s">
        <v>7</v>
      </c>
      <c r="B16" s="41"/>
      <c r="C16" s="7">
        <v>0</v>
      </c>
      <c r="D16" s="7"/>
      <c r="E16" s="7">
        <f>C16</f>
        <v>0</v>
      </c>
      <c r="F16" s="7"/>
      <c r="G16" s="7">
        <v>461437.57</v>
      </c>
      <c r="H16" s="7"/>
      <c r="I16" s="59">
        <f>C16/$C$65</f>
        <v>0</v>
      </c>
      <c r="J16" s="58"/>
      <c r="K16" s="7">
        <v>143311.04</v>
      </c>
      <c r="L16" s="7"/>
      <c r="M16" s="7">
        <v>338777.71</v>
      </c>
      <c r="N16" s="7"/>
      <c r="O16" s="7">
        <v>260000</v>
      </c>
      <c r="P16" s="7"/>
      <c r="Q16" s="81">
        <f>K16/$K$65</f>
        <v>0.000525454592764815</v>
      </c>
      <c r="R16" s="62"/>
      <c r="S16" s="51">
        <f>(K16-C16)/K16</f>
        <v>1</v>
      </c>
    </row>
    <row r="17" spans="1:19" ht="13.5" customHeight="1">
      <c r="A17" s="40" t="s">
        <v>39</v>
      </c>
      <c r="B17" s="41"/>
      <c r="C17" s="7">
        <v>0</v>
      </c>
      <c r="D17" s="7"/>
      <c r="E17" s="7">
        <v>25654.63</v>
      </c>
      <c r="F17" s="7"/>
      <c r="G17" s="7">
        <v>0</v>
      </c>
      <c r="H17" s="7"/>
      <c r="I17" s="59">
        <f>C17/$C$65</f>
        <v>0</v>
      </c>
      <c r="J17" s="58"/>
      <c r="K17" s="7">
        <v>0</v>
      </c>
      <c r="L17" s="7"/>
      <c r="M17" s="7">
        <v>32.26</v>
      </c>
      <c r="N17" s="7"/>
      <c r="O17" s="7">
        <v>0</v>
      </c>
      <c r="P17" s="7"/>
      <c r="Q17" s="81">
        <f>K17/$K$65</f>
        <v>0</v>
      </c>
      <c r="R17" s="62"/>
      <c r="S17" s="51">
        <v>0</v>
      </c>
    </row>
    <row r="18" spans="1:19" ht="13.5" customHeight="1">
      <c r="A18" s="35"/>
      <c r="B18" s="41"/>
      <c r="C18" s="82">
        <f>SUM(C14:C17)</f>
        <v>53044772.71</v>
      </c>
      <c r="D18" s="10"/>
      <c r="E18" s="83">
        <f>SUM(E14:E17)</f>
        <v>787124114.52</v>
      </c>
      <c r="F18" s="7"/>
      <c r="G18" s="83">
        <f>SUM(G14:G17)</f>
        <v>669132897.47</v>
      </c>
      <c r="H18" s="7"/>
      <c r="I18" s="84">
        <f>SUM(I14:I17)</f>
        <v>0.2594802402524578</v>
      </c>
      <c r="J18" s="58"/>
      <c r="K18" s="83">
        <f>SUM(K14:K17)</f>
        <v>98346698.62</v>
      </c>
      <c r="L18" s="10"/>
      <c r="M18" s="83">
        <f>SUM(M14:M17)</f>
        <v>983363581.88</v>
      </c>
      <c r="N18" s="7"/>
      <c r="O18" s="83">
        <f>SUM(O14:O17)</f>
        <v>923428435.4200001</v>
      </c>
      <c r="P18" s="7"/>
      <c r="Q18" s="84">
        <f>SUM(Q14:Q17)</f>
        <v>0.36059137155892584</v>
      </c>
      <c r="R18" s="62"/>
      <c r="S18" s="85">
        <f>(K18-C18)/K18</f>
        <v>0.4606349429688665</v>
      </c>
    </row>
    <row r="19" spans="1:19" ht="13.5" customHeight="1">
      <c r="A19" s="40"/>
      <c r="B19" s="41"/>
      <c r="C19" s="4"/>
      <c r="D19" s="4"/>
      <c r="E19" s="4"/>
      <c r="F19" s="4"/>
      <c r="G19" s="4"/>
      <c r="H19" s="7"/>
      <c r="I19" s="51"/>
      <c r="J19" s="58"/>
      <c r="K19" s="4"/>
      <c r="L19" s="4"/>
      <c r="M19" s="4"/>
      <c r="N19" s="4"/>
      <c r="O19" s="4"/>
      <c r="P19" s="4"/>
      <c r="Q19" s="56"/>
      <c r="R19" s="62"/>
      <c r="S19" s="51"/>
    </row>
    <row r="20" spans="1:19" ht="13.5" customHeight="1">
      <c r="A20" s="38" t="s">
        <v>28</v>
      </c>
      <c r="B20" s="41"/>
      <c r="C20" s="4"/>
      <c r="D20" s="4"/>
      <c r="E20" s="4"/>
      <c r="F20" s="4"/>
      <c r="G20" s="4"/>
      <c r="H20" s="7"/>
      <c r="I20" s="51"/>
      <c r="J20" s="58"/>
      <c r="K20" s="4"/>
      <c r="L20" s="4"/>
      <c r="M20" s="4"/>
      <c r="N20" s="4"/>
      <c r="O20" s="4"/>
      <c r="P20" s="4"/>
      <c r="Q20" s="56"/>
      <c r="R20" s="62"/>
      <c r="S20" s="51"/>
    </row>
    <row r="21" spans="1:19" ht="13.5" customHeight="1">
      <c r="A21" s="42" t="s">
        <v>24</v>
      </c>
      <c r="B21" s="41"/>
      <c r="C21" s="7">
        <v>0</v>
      </c>
      <c r="D21" s="7"/>
      <c r="E21" s="7">
        <v>10144360.42</v>
      </c>
      <c r="F21" s="7"/>
      <c r="G21" s="7">
        <v>0</v>
      </c>
      <c r="H21" s="7"/>
      <c r="I21" s="59">
        <f>C21/$C$65</f>
        <v>0</v>
      </c>
      <c r="J21" s="58"/>
      <c r="K21" s="7">
        <v>3472147.04</v>
      </c>
      <c r="L21" s="7"/>
      <c r="M21" s="7">
        <v>5266230.47</v>
      </c>
      <c r="N21" s="7"/>
      <c r="O21" s="7">
        <v>10144360.42</v>
      </c>
      <c r="P21" s="4"/>
      <c r="Q21" s="59">
        <f>K21/$K$65</f>
        <v>0.012730740136438597</v>
      </c>
      <c r="R21" s="62"/>
      <c r="S21" s="51">
        <f>(K21-C21)/K21</f>
        <v>1</v>
      </c>
    </row>
    <row r="22" spans="1:19" s="4" customFormat="1" ht="13.5" customHeight="1">
      <c r="A22" s="42" t="s">
        <v>8</v>
      </c>
      <c r="B22" s="41"/>
      <c r="C22" s="7">
        <v>13002714.64</v>
      </c>
      <c r="D22" s="7"/>
      <c r="E22" s="7">
        <v>5665238.67</v>
      </c>
      <c r="F22" s="7"/>
      <c r="G22" s="7">
        <v>10150475.23</v>
      </c>
      <c r="H22" s="7"/>
      <c r="I22" s="59">
        <f>C22/$C$65</f>
        <v>0.06360565511642383</v>
      </c>
      <c r="J22" s="58"/>
      <c r="K22" s="7">
        <v>810286.07</v>
      </c>
      <c r="L22" s="7"/>
      <c r="M22" s="7">
        <v>7348951.84</v>
      </c>
      <c r="N22" s="7"/>
      <c r="O22" s="7">
        <v>6099709.67</v>
      </c>
      <c r="P22" s="7"/>
      <c r="Q22" s="59">
        <f>K22/$K$65</f>
        <v>0.002970940249508009</v>
      </c>
      <c r="R22" s="62"/>
      <c r="S22" s="51">
        <f>(K22-C22)/K22</f>
        <v>-15.047066735332129</v>
      </c>
    </row>
    <row r="23" spans="1:19" s="4" customFormat="1" ht="13.5" customHeight="1">
      <c r="A23" s="40" t="s">
        <v>10</v>
      </c>
      <c r="B23" s="41"/>
      <c r="C23" s="7">
        <v>2255931.62</v>
      </c>
      <c r="D23" s="7"/>
      <c r="E23" s="7">
        <v>8237532.39</v>
      </c>
      <c r="F23" s="7"/>
      <c r="G23" s="7">
        <v>12123852.85</v>
      </c>
      <c r="H23" s="7"/>
      <c r="I23" s="59">
        <f>C23/$C$65</f>
        <v>0.011035388575439451</v>
      </c>
      <c r="J23" s="58"/>
      <c r="K23" s="7">
        <v>3654504.56</v>
      </c>
      <c r="L23" s="7"/>
      <c r="M23" s="7">
        <v>14012061.58</v>
      </c>
      <c r="N23" s="7"/>
      <c r="O23" s="7">
        <v>11164751.19</v>
      </c>
      <c r="P23" s="7"/>
      <c r="Q23" s="59">
        <f>K23/$K$65</f>
        <v>0.013399359919040146</v>
      </c>
      <c r="R23" s="62"/>
      <c r="S23" s="51">
        <f aca="true" t="shared" si="0" ref="S22:S27">(K23-C23)/K23</f>
        <v>0.3826983704735068</v>
      </c>
    </row>
    <row r="24" spans="1:19" s="4" customFormat="1" ht="13.5" customHeight="1">
      <c r="A24" s="42" t="s">
        <v>9</v>
      </c>
      <c r="B24" s="41"/>
      <c r="C24" s="7">
        <v>409130</v>
      </c>
      <c r="D24" s="7"/>
      <c r="E24" s="7">
        <f>C24+1226221</f>
        <v>1635351</v>
      </c>
      <c r="F24" s="7"/>
      <c r="G24" s="7">
        <v>6884678.47</v>
      </c>
      <c r="H24" s="7"/>
      <c r="I24" s="59">
        <f>C24/$C$65</f>
        <v>0.00200134990256023</v>
      </c>
      <c r="J24" s="58"/>
      <c r="K24" s="7">
        <v>270625</v>
      </c>
      <c r="L24" s="7"/>
      <c r="M24" s="7">
        <f>K24+8650114</f>
        <v>8920739</v>
      </c>
      <c r="N24" s="7"/>
      <c r="O24" s="7">
        <v>9243980.42</v>
      </c>
      <c r="P24" s="7"/>
      <c r="Q24" s="59">
        <f>K24/$K$65</f>
        <v>0.0009922553710236003</v>
      </c>
      <c r="R24" s="62"/>
      <c r="S24" s="51">
        <f t="shared" si="0"/>
        <v>-0.5117967667436489</v>
      </c>
    </row>
    <row r="25" spans="1:19" s="4" customFormat="1" ht="13.5" customHeight="1">
      <c r="A25" s="43" t="s">
        <v>21</v>
      </c>
      <c r="B25" s="41"/>
      <c r="C25" s="7">
        <v>1393671.59</v>
      </c>
      <c r="D25" s="7"/>
      <c r="E25" s="7">
        <v>10155840.78</v>
      </c>
      <c r="F25" s="7"/>
      <c r="G25" s="7">
        <v>12924295.55</v>
      </c>
      <c r="H25" s="7"/>
      <c r="I25" s="59">
        <f>C25/$C$65</f>
        <v>0.006817452889906536</v>
      </c>
      <c r="J25" s="58"/>
      <c r="K25" s="7">
        <v>1227582.67</v>
      </c>
      <c r="L25" s="7"/>
      <c r="M25" s="7">
        <v>11209391.63</v>
      </c>
      <c r="N25" s="7"/>
      <c r="O25" s="7">
        <v>10505840.78</v>
      </c>
      <c r="P25" s="7"/>
      <c r="Q25" s="59">
        <f>K25/$K$65</f>
        <v>0.004500971815918677</v>
      </c>
      <c r="R25" s="62"/>
      <c r="S25" s="51">
        <f t="shared" si="0"/>
        <v>-0.1352975437491311</v>
      </c>
    </row>
    <row r="26" spans="1:19" s="4" customFormat="1" ht="13.5" customHeight="1">
      <c r="A26" s="40" t="s">
        <v>23</v>
      </c>
      <c r="B26" s="41"/>
      <c r="C26" s="7">
        <v>0</v>
      </c>
      <c r="D26" s="7"/>
      <c r="E26" s="7">
        <v>-461.9</v>
      </c>
      <c r="F26" s="7"/>
      <c r="G26" s="7">
        <v>0</v>
      </c>
      <c r="H26" s="7"/>
      <c r="I26" s="59">
        <v>0</v>
      </c>
      <c r="J26" s="58"/>
      <c r="K26" s="7">
        <v>0</v>
      </c>
      <c r="L26" s="7"/>
      <c r="M26" s="7">
        <v>84.07</v>
      </c>
      <c r="N26" s="7"/>
      <c r="O26" s="7">
        <v>0</v>
      </c>
      <c r="P26" s="7"/>
      <c r="Q26" s="59">
        <f>K26/$K$65</f>
        <v>0</v>
      </c>
      <c r="R26" s="62"/>
      <c r="S26" s="51">
        <v>0</v>
      </c>
    </row>
    <row r="27" spans="1:19" s="4" customFormat="1" ht="13.5" customHeight="1">
      <c r="A27" s="40"/>
      <c r="B27" s="41"/>
      <c r="C27" s="83">
        <f>SUM(C21:C26)</f>
        <v>17061447.85</v>
      </c>
      <c r="D27" s="7"/>
      <c r="E27" s="83">
        <f>SUM(E21:E26)</f>
        <v>35837861.36</v>
      </c>
      <c r="F27" s="7"/>
      <c r="G27" s="83">
        <f>SUM(G21:G26)</f>
        <v>42083302.099999994</v>
      </c>
      <c r="H27" s="7"/>
      <c r="I27" s="84">
        <f>SUM(I21:I26)</f>
        <v>0.08345984648433005</v>
      </c>
      <c r="J27" s="58"/>
      <c r="K27" s="83">
        <f>SUM(K21:K26)</f>
        <v>9435145.34</v>
      </c>
      <c r="L27" s="7"/>
      <c r="M27" s="83">
        <f>SUM(M21:M26)</f>
        <v>46757458.59</v>
      </c>
      <c r="N27" s="7"/>
      <c r="O27" s="83">
        <f>SUM(O21:O26)</f>
        <v>47158642.480000004</v>
      </c>
      <c r="P27" s="7"/>
      <c r="Q27" s="84">
        <f>SUM(Q22:Q26)</f>
        <v>0.021863527355490433</v>
      </c>
      <c r="R27" s="62"/>
      <c r="S27" s="85">
        <f t="shared" si="0"/>
        <v>-0.8082867020255146</v>
      </c>
    </row>
    <row r="28" spans="1:19" s="4" customFormat="1" ht="13.5" customHeight="1">
      <c r="A28" s="40"/>
      <c r="B28" s="41"/>
      <c r="H28" s="7"/>
      <c r="I28" s="51"/>
      <c r="J28" s="58"/>
      <c r="Q28" s="56"/>
      <c r="R28" s="62"/>
      <c r="S28" s="51"/>
    </row>
    <row r="29" spans="1:19" ht="13.5" customHeight="1">
      <c r="A29" s="38" t="s">
        <v>25</v>
      </c>
      <c r="B29" s="41"/>
      <c r="C29" s="4"/>
      <c r="D29" s="4"/>
      <c r="E29" s="4"/>
      <c r="F29" s="4"/>
      <c r="G29" s="4"/>
      <c r="H29" s="7"/>
      <c r="I29" s="51"/>
      <c r="J29" s="58"/>
      <c r="K29" s="4"/>
      <c r="L29" s="4"/>
      <c r="M29" s="4"/>
      <c r="N29" s="4"/>
      <c r="O29" s="4"/>
      <c r="P29" s="4"/>
      <c r="Q29" s="56"/>
      <c r="R29" s="62"/>
      <c r="S29" s="51"/>
    </row>
    <row r="30" spans="1:19" ht="13.5" customHeight="1">
      <c r="A30" s="40" t="s">
        <v>26</v>
      </c>
      <c r="B30" s="41"/>
      <c r="C30" s="7">
        <v>68967.35</v>
      </c>
      <c r="D30" s="7"/>
      <c r="E30" s="7">
        <v>544537.82</v>
      </c>
      <c r="F30" s="7"/>
      <c r="G30" s="7">
        <v>2807332.2</v>
      </c>
      <c r="H30" s="7"/>
      <c r="I30" s="59">
        <f>C30/$C$65</f>
        <v>0.0003373690494520991</v>
      </c>
      <c r="J30" s="58"/>
      <c r="K30" s="7">
        <v>1381500</v>
      </c>
      <c r="L30" s="7"/>
      <c r="M30" s="7">
        <v>4780676.52</v>
      </c>
      <c r="N30" s="7"/>
      <c r="O30" s="7">
        <v>1259567.82</v>
      </c>
      <c r="P30" s="7"/>
      <c r="Q30" s="59">
        <f>K30/$K$65</f>
        <v>0.005065314716190684</v>
      </c>
      <c r="R30" s="62"/>
      <c r="S30" s="51">
        <f>(K30-C30)/K30</f>
        <v>0.9500779225479551</v>
      </c>
    </row>
    <row r="31" spans="1:19" ht="13.5" customHeight="1">
      <c r="A31" s="40" t="s">
        <v>40</v>
      </c>
      <c r="B31" s="41"/>
      <c r="C31" s="7">
        <v>9103.75</v>
      </c>
      <c r="D31" s="7"/>
      <c r="E31" s="7">
        <v>35457.66</v>
      </c>
      <c r="F31" s="7"/>
      <c r="G31" s="7">
        <v>15532.72</v>
      </c>
      <c r="H31" s="7"/>
      <c r="I31" s="59">
        <f>C31/$C$65</f>
        <v>4.4533007052606006E-05</v>
      </c>
      <c r="J31" s="58"/>
      <c r="K31" s="7">
        <v>130989.67</v>
      </c>
      <c r="L31" s="7"/>
      <c r="M31" s="7">
        <v>2522963.38</v>
      </c>
      <c r="N31" s="7"/>
      <c r="O31" s="7">
        <v>42457.66</v>
      </c>
      <c r="P31" s="7"/>
      <c r="Q31" s="59">
        <f>K31/$K$65</f>
        <v>0.00048027788861379754</v>
      </c>
      <c r="R31" s="62"/>
      <c r="S31" s="51">
        <f>(K31-C31)/K31</f>
        <v>0.9305002447902953</v>
      </c>
    </row>
    <row r="32" spans="1:19" ht="13.5" customHeight="1">
      <c r="A32" s="40" t="s">
        <v>11</v>
      </c>
      <c r="B32" s="41"/>
      <c r="C32" s="7">
        <v>6252728.89</v>
      </c>
      <c r="D32" s="7"/>
      <c r="E32" s="7">
        <v>28042274.66</v>
      </c>
      <c r="F32" s="7"/>
      <c r="G32" s="7">
        <v>13466013.96</v>
      </c>
      <c r="H32" s="7"/>
      <c r="I32" s="59">
        <f>C32/$C$65</f>
        <v>0.03058660659139402</v>
      </c>
      <c r="J32" s="58"/>
      <c r="K32" s="7">
        <v>12632898.77</v>
      </c>
      <c r="L32" s="7"/>
      <c r="M32" s="7">
        <v>49657250.71</v>
      </c>
      <c r="N32" s="7"/>
      <c r="O32" s="7">
        <v>28042275.65</v>
      </c>
      <c r="P32" s="7"/>
      <c r="Q32" s="59">
        <f>K32/$K$65</f>
        <v>0.04631893452611523</v>
      </c>
      <c r="R32" s="62"/>
      <c r="S32" s="51">
        <f>(K32-C32)/K32</f>
        <v>0.5050440121590557</v>
      </c>
    </row>
    <row r="33" spans="1:19" ht="13.5" customHeight="1">
      <c r="A33" s="40" t="s">
        <v>12</v>
      </c>
      <c r="B33" s="41"/>
      <c r="C33" s="8">
        <v>471090.36</v>
      </c>
      <c r="D33" s="7"/>
      <c r="E33" s="8">
        <v>1580768.91</v>
      </c>
      <c r="F33" s="7"/>
      <c r="G33" s="8">
        <v>3290251.63</v>
      </c>
      <c r="H33" s="7"/>
      <c r="I33" s="60">
        <f>C33/$C$65</f>
        <v>0.0023044427103440564</v>
      </c>
      <c r="J33" s="58"/>
      <c r="K33" s="8">
        <v>734954.64</v>
      </c>
      <c r="L33" s="7"/>
      <c r="M33" s="8">
        <v>3772392.8</v>
      </c>
      <c r="N33" s="7"/>
      <c r="O33" s="8">
        <v>2000537.64</v>
      </c>
      <c r="P33" s="7"/>
      <c r="Q33" s="60">
        <f>K33/$K$65</f>
        <v>0.00269473510946408</v>
      </c>
      <c r="R33" s="62"/>
      <c r="S33" s="52">
        <f>(K33-C33)/K33</f>
        <v>0.35902117714366705</v>
      </c>
    </row>
    <row r="34" spans="1:19" s="4" customFormat="1" ht="13.5" customHeight="1">
      <c r="A34" s="42"/>
      <c r="B34" s="41"/>
      <c r="C34" s="7">
        <f>SUM(C30:D33)</f>
        <v>6801890.35</v>
      </c>
      <c r="D34" s="7"/>
      <c r="E34" s="7">
        <f>SUM(E30:E33)</f>
        <v>30203039.05</v>
      </c>
      <c r="F34" s="7"/>
      <c r="G34" s="7">
        <f>SUM(G30:G33)</f>
        <v>19579130.51</v>
      </c>
      <c r="H34" s="7"/>
      <c r="I34" s="59">
        <f>SUM(I30:I33)</f>
        <v>0.03327295135824278</v>
      </c>
      <c r="J34" s="58"/>
      <c r="K34" s="7">
        <f>SUM(K30:L33)</f>
        <v>14880343.08</v>
      </c>
      <c r="L34" s="7"/>
      <c r="M34" s="7">
        <f>SUM(M30:M33)</f>
        <v>60733283.41</v>
      </c>
      <c r="N34" s="7"/>
      <c r="O34" s="7">
        <f>SUM(O30:O33)</f>
        <v>31344838.77</v>
      </c>
      <c r="P34" s="7"/>
      <c r="Q34" s="59">
        <f>SUM(Q30:Q33)</f>
        <v>0.054559262240383787</v>
      </c>
      <c r="R34" s="62"/>
      <c r="S34" s="51">
        <f>(K34-C34)/K34</f>
        <v>0.5428942522741889</v>
      </c>
    </row>
    <row r="35" spans="1:19" ht="13.5" customHeight="1">
      <c r="A35" s="35"/>
      <c r="B35" s="36"/>
      <c r="C35" s="4"/>
      <c r="D35" s="4"/>
      <c r="E35" s="4"/>
      <c r="F35" s="4"/>
      <c r="G35" s="4"/>
      <c r="H35" s="10"/>
      <c r="I35" s="49"/>
      <c r="J35" s="58"/>
      <c r="K35" s="4"/>
      <c r="L35" s="4"/>
      <c r="M35" s="4"/>
      <c r="N35" s="4"/>
      <c r="O35" s="4"/>
      <c r="P35" s="4"/>
      <c r="Q35" s="56"/>
      <c r="R35" s="62"/>
      <c r="S35" s="49"/>
    </row>
    <row r="36" spans="1:19" ht="13.5" customHeight="1">
      <c r="A36" s="38" t="s">
        <v>27</v>
      </c>
      <c r="B36" s="41"/>
      <c r="C36" s="4"/>
      <c r="D36" s="4"/>
      <c r="E36" s="4"/>
      <c r="F36" s="4"/>
      <c r="G36" s="4"/>
      <c r="H36" s="7"/>
      <c r="I36" s="51"/>
      <c r="J36" s="58"/>
      <c r="K36" s="4"/>
      <c r="L36" s="4"/>
      <c r="M36" s="4"/>
      <c r="N36" s="4"/>
      <c r="O36" s="4"/>
      <c r="P36" s="4"/>
      <c r="Q36" s="56"/>
      <c r="R36" s="62"/>
      <c r="S36" s="51"/>
    </row>
    <row r="37" spans="1:19" ht="13.5" customHeight="1">
      <c r="A37" s="40" t="s">
        <v>22</v>
      </c>
      <c r="B37" s="41"/>
      <c r="C37" s="7">
        <v>1551146.06</v>
      </c>
      <c r="D37" s="7"/>
      <c r="E37" s="7">
        <f>C37+9822725</f>
        <v>11373871.06</v>
      </c>
      <c r="F37" s="7"/>
      <c r="G37" s="7">
        <v>13980161.64</v>
      </c>
      <c r="H37" s="7"/>
      <c r="I37" s="59">
        <f>C37/$C$65</f>
        <v>0.007587774096345135</v>
      </c>
      <c r="J37" s="58"/>
      <c r="K37" s="7">
        <v>2888926.76</v>
      </c>
      <c r="L37" s="7"/>
      <c r="M37" s="7">
        <f>K37+11667147</f>
        <v>14556073.76</v>
      </c>
      <c r="N37" s="7"/>
      <c r="O37" s="7">
        <v>15205163.46</v>
      </c>
      <c r="P37" s="7"/>
      <c r="Q37" s="59">
        <f>K37/$K$65</f>
        <v>0.010592343996688434</v>
      </c>
      <c r="R37" s="62"/>
      <c r="S37" s="51">
        <f>(K37-C37)/K37</f>
        <v>0.46307186409945533</v>
      </c>
    </row>
    <row r="38" spans="1:19" ht="13.5" customHeight="1">
      <c r="A38" s="40" t="s">
        <v>14</v>
      </c>
      <c r="B38" s="41"/>
      <c r="C38" s="7">
        <v>4320163.83</v>
      </c>
      <c r="D38" s="7"/>
      <c r="E38" s="7">
        <v>8732366.33</v>
      </c>
      <c r="F38" s="7"/>
      <c r="G38" s="7">
        <v>7412444.19</v>
      </c>
      <c r="H38" s="7"/>
      <c r="I38" s="81">
        <f>C38/$C$65</f>
        <v>0.021133037079203998</v>
      </c>
      <c r="J38" s="58"/>
      <c r="K38" s="7">
        <v>1224773.53</v>
      </c>
      <c r="L38" s="7"/>
      <c r="M38" s="7">
        <v>6767325.63</v>
      </c>
      <c r="N38" s="7"/>
      <c r="O38" s="7">
        <v>9110938.04</v>
      </c>
      <c r="P38" s="7"/>
      <c r="Q38" s="59">
        <f>K38/$K$65</f>
        <v>0.004490672012674493</v>
      </c>
      <c r="R38" s="62"/>
      <c r="S38" s="51">
        <f>(K38-C38)/K38</f>
        <v>-2.5273164582516734</v>
      </c>
    </row>
    <row r="39" spans="1:19" ht="13.5" customHeight="1">
      <c r="A39" s="40" t="s">
        <v>13</v>
      </c>
      <c r="B39" s="41"/>
      <c r="C39" s="7">
        <v>57394</v>
      </c>
      <c r="D39" s="7"/>
      <c r="E39" s="7">
        <v>137572.85</v>
      </c>
      <c r="F39" s="7"/>
      <c r="G39" s="7">
        <v>0</v>
      </c>
      <c r="H39" s="7"/>
      <c r="I39" s="59">
        <f>C39/$C$65</f>
        <v>0.00028075544767565777</v>
      </c>
      <c r="J39" s="58"/>
      <c r="K39" s="7">
        <v>32156.25</v>
      </c>
      <c r="L39" s="7"/>
      <c r="M39" s="7">
        <v>133899.13</v>
      </c>
      <c r="N39" s="7"/>
      <c r="O39" s="7">
        <v>97395.61</v>
      </c>
      <c r="P39" s="7"/>
      <c r="Q39" s="59">
        <f>K39/$K$65</f>
        <v>0.00011790193727289662</v>
      </c>
      <c r="R39" s="62"/>
      <c r="S39" s="51">
        <f>(K39-C39)/K39</f>
        <v>-0.7848474246841594</v>
      </c>
    </row>
    <row r="40" spans="1:19" ht="13.5" customHeight="1">
      <c r="A40" s="40"/>
      <c r="B40" s="41"/>
      <c r="C40" s="83">
        <f>SUM(C37:C39)</f>
        <v>5928703.890000001</v>
      </c>
      <c r="D40" s="7"/>
      <c r="E40" s="83">
        <f>SUM(E37:E39)</f>
        <v>20243810.240000002</v>
      </c>
      <c r="F40" s="7"/>
      <c r="G40" s="83">
        <f>SUM(G37:G39)</f>
        <v>21392605.830000002</v>
      </c>
      <c r="H40" s="7"/>
      <c r="I40" s="84">
        <f>SUM(I37:I39)</f>
        <v>0.02900156662322479</v>
      </c>
      <c r="J40" s="58"/>
      <c r="K40" s="83">
        <f>SUM(K37:K39)</f>
        <v>4145856.54</v>
      </c>
      <c r="L40" s="7"/>
      <c r="M40" s="83">
        <f>SUM(M37:M39)</f>
        <v>21457298.52</v>
      </c>
      <c r="N40" s="7"/>
      <c r="O40" s="83">
        <f>SUM(O37:O39)</f>
        <v>24413497.11</v>
      </c>
      <c r="P40" s="7"/>
      <c r="Q40" s="84">
        <f>SUM(Q37:Q39)</f>
        <v>0.015200917946635823</v>
      </c>
      <c r="R40" s="62"/>
      <c r="S40" s="85">
        <f>(K40-C40)/K40</f>
        <v>-0.43003112452125525</v>
      </c>
    </row>
    <row r="41" spans="1:19" ht="13.5" customHeight="1" thickBot="1">
      <c r="A41" s="86"/>
      <c r="B41" s="87"/>
      <c r="C41" s="7"/>
      <c r="D41" s="7"/>
      <c r="E41" s="7"/>
      <c r="F41" s="7"/>
      <c r="G41" s="7"/>
      <c r="H41" s="7"/>
      <c r="I41" s="51"/>
      <c r="J41" s="58"/>
      <c r="K41" s="4"/>
      <c r="L41" s="4"/>
      <c r="M41" s="4"/>
      <c r="N41" s="4"/>
      <c r="O41" s="4"/>
      <c r="P41" s="4"/>
      <c r="Q41" s="56"/>
      <c r="R41" s="62"/>
      <c r="S41" s="51"/>
    </row>
    <row r="42" spans="1:19" s="1" customFormat="1" ht="13.5" customHeight="1" thickBot="1">
      <c r="A42" s="70" t="s">
        <v>18</v>
      </c>
      <c r="B42" s="26"/>
      <c r="C42" s="27">
        <f>C18+C27+C34+C40</f>
        <v>82836814.8</v>
      </c>
      <c r="D42" s="28"/>
      <c r="E42" s="28">
        <f>ROUNDUP(E18+E27+E34+E40,0)</f>
        <v>873408826</v>
      </c>
      <c r="F42" s="28"/>
      <c r="G42" s="28">
        <f>G18+G27+G34+G40</f>
        <v>752187935.9100001</v>
      </c>
      <c r="H42" s="28"/>
      <c r="I42" s="63">
        <f>I18+I27+I34+I40</f>
        <v>0.40521460471825543</v>
      </c>
      <c r="J42" s="30"/>
      <c r="K42" s="28">
        <f>K18+K27+K34+K40</f>
        <v>126808043.58000001</v>
      </c>
      <c r="L42" s="28"/>
      <c r="M42" s="28">
        <f>M18+M27+M34+M40</f>
        <v>1112311622.4</v>
      </c>
      <c r="N42" s="28"/>
      <c r="O42" s="28">
        <f>O18+O27+O34+O40</f>
        <v>1026345413.7800001</v>
      </c>
      <c r="P42" s="28"/>
      <c r="Q42" s="63">
        <f>Q18+Q27+Q34+Q40</f>
        <v>0.4522150791014358</v>
      </c>
      <c r="R42" s="31"/>
      <c r="S42" s="29">
        <f>(K42-C42)/K42</f>
        <v>0.3467542557918234</v>
      </c>
    </row>
    <row r="43" spans="1:19" s="4" customFormat="1" ht="13.5" customHeight="1" thickBot="1">
      <c r="A43" s="42"/>
      <c r="B43" s="41"/>
      <c r="C43" s="50"/>
      <c r="D43" s="7"/>
      <c r="E43" s="7"/>
      <c r="F43" s="7"/>
      <c r="G43" s="7"/>
      <c r="H43" s="7"/>
      <c r="I43" s="51"/>
      <c r="J43" s="58"/>
      <c r="Q43" s="56"/>
      <c r="R43" s="62"/>
      <c r="S43" s="51"/>
    </row>
    <row r="44" spans="1:19" s="4" customFormat="1" ht="36" customHeight="1" thickBot="1">
      <c r="A44" s="71" t="s">
        <v>29</v>
      </c>
      <c r="B44" s="72"/>
      <c r="C44" s="73"/>
      <c r="D44" s="74"/>
      <c r="E44" s="74"/>
      <c r="F44" s="74"/>
      <c r="G44" s="74"/>
      <c r="H44" s="74"/>
      <c r="I44" s="75"/>
      <c r="J44" s="76"/>
      <c r="K44" s="74"/>
      <c r="L44" s="74"/>
      <c r="M44" s="74"/>
      <c r="N44" s="74"/>
      <c r="O44" s="74"/>
      <c r="P44" s="74"/>
      <c r="Q44" s="75"/>
      <c r="R44" s="77"/>
      <c r="S44" s="75"/>
    </row>
    <row r="45" spans="1:19" s="4" customFormat="1" ht="13.5" customHeight="1">
      <c r="A45" s="42"/>
      <c r="B45" s="41"/>
      <c r="C45" s="50"/>
      <c r="D45" s="7"/>
      <c r="E45" s="7"/>
      <c r="F45" s="7"/>
      <c r="G45" s="7"/>
      <c r="H45" s="7"/>
      <c r="I45" s="51"/>
      <c r="J45" s="58"/>
      <c r="Q45" s="56"/>
      <c r="R45" s="62"/>
      <c r="S45" s="51"/>
    </row>
    <row r="46" spans="1:19" ht="13.5" customHeight="1">
      <c r="A46" s="38" t="s">
        <v>15</v>
      </c>
      <c r="B46" s="41"/>
      <c r="C46" s="50"/>
      <c r="D46" s="7"/>
      <c r="E46" s="7"/>
      <c r="F46" s="7"/>
      <c r="G46" s="7"/>
      <c r="H46" s="7"/>
      <c r="I46" s="51"/>
      <c r="J46" s="58"/>
      <c r="K46" s="4"/>
      <c r="L46" s="4"/>
      <c r="M46" s="4"/>
      <c r="N46" s="4"/>
      <c r="O46" s="4"/>
      <c r="P46" s="4"/>
      <c r="Q46" s="56"/>
      <c r="R46" s="62"/>
      <c r="S46" s="51"/>
    </row>
    <row r="47" spans="1:19" ht="13.5" customHeight="1">
      <c r="A47" s="43" t="s">
        <v>32</v>
      </c>
      <c r="B47" s="41"/>
      <c r="C47" s="7">
        <v>100469235.42</v>
      </c>
      <c r="D47" s="7"/>
      <c r="E47" s="7">
        <v>558547705.96</v>
      </c>
      <c r="F47" s="7"/>
      <c r="G47" s="7">
        <v>526893638.27</v>
      </c>
      <c r="H47" s="7"/>
      <c r="I47" s="59">
        <f>C47/$C$65</f>
        <v>0.4914674908173877</v>
      </c>
      <c r="J47" s="58"/>
      <c r="K47" s="7">
        <v>119581894.29</v>
      </c>
      <c r="L47" s="7"/>
      <c r="M47" s="7">
        <v>698737169.9</v>
      </c>
      <c r="N47" s="7"/>
      <c r="O47" s="7">
        <v>612047123.37</v>
      </c>
      <c r="P47" s="7"/>
      <c r="Q47" s="59">
        <f>K47/$K$65</f>
        <v>0.43845090766347866</v>
      </c>
      <c r="R47" s="62"/>
      <c r="S47" s="51">
        <f aca="true" t="shared" si="1" ref="S47:S52">(K47-C47)/K47</f>
        <v>0.1598290358542873</v>
      </c>
    </row>
    <row r="48" spans="1:19" ht="13.5" customHeight="1">
      <c r="A48" s="43" t="s">
        <v>38</v>
      </c>
      <c r="B48" s="41"/>
      <c r="C48" s="7">
        <v>10070457</v>
      </c>
      <c r="D48" s="7"/>
      <c r="E48" s="7">
        <v>52338148.42</v>
      </c>
      <c r="F48" s="7"/>
      <c r="G48" s="7">
        <v>72546879.97</v>
      </c>
      <c r="H48" s="7"/>
      <c r="I48" s="59">
        <f>C48/$C$65</f>
        <v>0.04926186819760709</v>
      </c>
      <c r="J48" s="58"/>
      <c r="K48" s="7">
        <v>8417160.94</v>
      </c>
      <c r="L48" s="7"/>
      <c r="M48" s="7">
        <v>60669823.33</v>
      </c>
      <c r="N48" s="7"/>
      <c r="O48" s="7">
        <v>56861896.47</v>
      </c>
      <c r="P48" s="7"/>
      <c r="Q48" s="59">
        <f>K48/$K$65</f>
        <v>0.030861794555141084</v>
      </c>
      <c r="R48" s="62"/>
      <c r="S48" s="51">
        <f t="shared" si="1"/>
        <v>-0.19641968019682426</v>
      </c>
    </row>
    <row r="49" spans="1:19" ht="13.5" customHeight="1">
      <c r="A49" s="43" t="s">
        <v>41</v>
      </c>
      <c r="B49" s="41"/>
      <c r="C49" s="7">
        <v>3501063.16</v>
      </c>
      <c r="D49" s="7"/>
      <c r="E49" s="7">
        <v>20364476.27</v>
      </c>
      <c r="F49" s="7"/>
      <c r="G49" s="7">
        <v>19196288.16</v>
      </c>
      <c r="H49" s="7"/>
      <c r="I49" s="59">
        <f>C49/$C$65</f>
        <v>0.017126224950805884</v>
      </c>
      <c r="J49" s="58"/>
      <c r="K49" s="7">
        <v>261102.55</v>
      </c>
      <c r="L49" s="7"/>
      <c r="M49" s="7">
        <v>21161715.03</v>
      </c>
      <c r="N49" s="7"/>
      <c r="O49" s="7">
        <v>23739918.23</v>
      </c>
      <c r="P49" s="7"/>
      <c r="Q49" s="59">
        <f>K49/$K$65</f>
        <v>0.0009573409981541178</v>
      </c>
      <c r="R49" s="62"/>
      <c r="S49" s="51">
        <v>0</v>
      </c>
    </row>
    <row r="50" spans="1:19" ht="13.5" customHeight="1">
      <c r="A50" s="43" t="s">
        <v>33</v>
      </c>
      <c r="B50" s="41"/>
      <c r="C50" s="7">
        <v>569900.89</v>
      </c>
      <c r="D50" s="7">
        <v>9485.48</v>
      </c>
      <c r="E50" s="7">
        <v>2845172.75</v>
      </c>
      <c r="F50" s="7"/>
      <c r="G50" s="7">
        <v>2825175</v>
      </c>
      <c r="H50" s="7"/>
      <c r="I50" s="59">
        <f>C50/$C$65</f>
        <v>0.002787796276661424</v>
      </c>
      <c r="J50" s="57"/>
      <c r="K50" s="7">
        <v>668133.7</v>
      </c>
      <c r="L50" s="7">
        <v>9485.48</v>
      </c>
      <c r="M50" s="7">
        <v>3321923.04</v>
      </c>
      <c r="N50" s="7"/>
      <c r="O50" s="7">
        <v>2825175</v>
      </c>
      <c r="P50" s="7"/>
      <c r="Q50" s="59">
        <f>K50/$K$65</f>
        <v>0.002449733958011532</v>
      </c>
      <c r="R50" s="62"/>
      <c r="S50" s="51">
        <f t="shared" si="1"/>
        <v>0.14702567764505808</v>
      </c>
    </row>
    <row r="51" spans="1:19" ht="13.5" customHeight="1">
      <c r="A51" s="43" t="s">
        <v>34</v>
      </c>
      <c r="B51" s="41"/>
      <c r="C51" s="8">
        <v>6939570.69</v>
      </c>
      <c r="D51" s="7"/>
      <c r="E51" s="8">
        <v>34554835.46</v>
      </c>
      <c r="F51" s="7"/>
      <c r="G51" s="8">
        <v>35750480</v>
      </c>
      <c r="H51" s="7"/>
      <c r="I51" s="60">
        <f>C51/$C$65</f>
        <v>0.03394644519893757</v>
      </c>
      <c r="J51" s="57"/>
      <c r="K51" s="8">
        <v>16992259.08</v>
      </c>
      <c r="L51" s="7"/>
      <c r="M51" s="8">
        <v>50866093.36</v>
      </c>
      <c r="N51" s="7"/>
      <c r="O51" s="8">
        <v>40831137.72</v>
      </c>
      <c r="P51" s="7"/>
      <c r="Q51" s="60">
        <f>K51/$K$65</f>
        <v>0.06230267099475118</v>
      </c>
      <c r="R51" s="62"/>
      <c r="S51" s="51">
        <v>0</v>
      </c>
    </row>
    <row r="52" spans="1:19" ht="13.5" customHeight="1">
      <c r="A52" s="43"/>
      <c r="B52" s="41"/>
      <c r="C52" s="7">
        <f>SUM(C47:C51)</f>
        <v>121550227.16</v>
      </c>
      <c r="D52" s="7"/>
      <c r="E52" s="7">
        <f>SUM(E47:E51)</f>
        <v>668650338.86</v>
      </c>
      <c r="F52" s="7"/>
      <c r="G52" s="7">
        <f>SUM(G47:G51)</f>
        <v>657212461.4</v>
      </c>
      <c r="H52" s="7"/>
      <c r="I52" s="59">
        <f>SUM(I47:I51)</f>
        <v>0.5945898254413996</v>
      </c>
      <c r="J52" s="58"/>
      <c r="K52" s="7">
        <f>SUM(K47:K51)</f>
        <v>145920550.56</v>
      </c>
      <c r="L52" s="7"/>
      <c r="M52" s="7">
        <f>SUM(M47:M51)</f>
        <v>834756724.66</v>
      </c>
      <c r="N52" s="7"/>
      <c r="O52" s="7">
        <f>SUM(O47:O51)</f>
        <v>736305250.7900001</v>
      </c>
      <c r="P52" s="7"/>
      <c r="Q52" s="59">
        <f>SUM(Q47:Q51)</f>
        <v>0.5350224481695366</v>
      </c>
      <c r="R52" s="62"/>
      <c r="S52" s="85">
        <f t="shared" si="1"/>
        <v>0.1670109063217888</v>
      </c>
    </row>
    <row r="53" spans="1:19" ht="13.5" customHeight="1" thickBot="1">
      <c r="A53" s="35"/>
      <c r="B53" s="36"/>
      <c r="C53" s="35"/>
      <c r="D53" s="10"/>
      <c r="E53" s="10"/>
      <c r="F53" s="10"/>
      <c r="G53" s="10"/>
      <c r="H53" s="10"/>
      <c r="I53" s="49"/>
      <c r="J53" s="58"/>
      <c r="K53" s="4"/>
      <c r="L53" s="4"/>
      <c r="M53" s="4"/>
      <c r="N53" s="4"/>
      <c r="O53" s="4"/>
      <c r="P53" s="4"/>
      <c r="Q53" s="56"/>
      <c r="R53" s="62"/>
      <c r="S53" s="49"/>
    </row>
    <row r="54" spans="1:19" s="4" customFormat="1" ht="34.5" customHeight="1" thickBot="1">
      <c r="A54" s="126" t="s">
        <v>31</v>
      </c>
      <c r="B54" s="127"/>
      <c r="C54" s="28">
        <f>C52</f>
        <v>121550227.16</v>
      </c>
      <c r="D54" s="28"/>
      <c r="E54" s="28">
        <f>E52</f>
        <v>668650338.86</v>
      </c>
      <c r="F54" s="28"/>
      <c r="G54" s="28">
        <f>G52</f>
        <v>657212461.4</v>
      </c>
      <c r="H54" s="28"/>
      <c r="I54" s="63">
        <f>I52</f>
        <v>0.5945898254413996</v>
      </c>
      <c r="J54" s="31"/>
      <c r="K54" s="28">
        <f>K52</f>
        <v>145920550.56</v>
      </c>
      <c r="L54" s="28"/>
      <c r="M54" s="28">
        <f>M52</f>
        <v>834756724.66</v>
      </c>
      <c r="N54" s="28"/>
      <c r="O54" s="28">
        <f>O52</f>
        <v>736305250.7900001</v>
      </c>
      <c r="P54" s="28"/>
      <c r="Q54" s="63">
        <f>Q52</f>
        <v>0.5350224481695366</v>
      </c>
      <c r="R54" s="31"/>
      <c r="S54" s="29">
        <f>(K54-C54)/K54</f>
        <v>0.1670109063217888</v>
      </c>
    </row>
    <row r="55" spans="1:19" s="4" customFormat="1" ht="13.5" customHeight="1" thickBot="1">
      <c r="A55" s="43"/>
      <c r="B55" s="41"/>
      <c r="C55" s="50"/>
      <c r="D55" s="7"/>
      <c r="E55" s="7"/>
      <c r="F55" s="7"/>
      <c r="G55" s="7"/>
      <c r="H55" s="7"/>
      <c r="I55" s="51"/>
      <c r="J55" s="57"/>
      <c r="Q55" s="56"/>
      <c r="R55" s="62"/>
      <c r="S55" s="51"/>
    </row>
    <row r="56" spans="1:19" s="4" customFormat="1" ht="13.5" customHeight="1" thickBot="1">
      <c r="A56" s="78" t="s">
        <v>35</v>
      </c>
      <c r="B56" s="79"/>
      <c r="C56" s="73"/>
      <c r="D56" s="74"/>
      <c r="E56" s="74"/>
      <c r="F56" s="74"/>
      <c r="G56" s="74"/>
      <c r="H56" s="74"/>
      <c r="I56" s="75"/>
      <c r="J56" s="77"/>
      <c r="K56" s="72"/>
      <c r="L56" s="72"/>
      <c r="M56" s="72"/>
      <c r="N56" s="72"/>
      <c r="O56" s="72"/>
      <c r="P56" s="72"/>
      <c r="Q56" s="80"/>
      <c r="R56" s="77"/>
      <c r="S56" s="75"/>
    </row>
    <row r="57" spans="1:19" s="4" customFormat="1" ht="13.5" customHeight="1">
      <c r="A57" s="44"/>
      <c r="B57" s="45"/>
      <c r="C57" s="53"/>
      <c r="D57" s="11"/>
      <c r="E57" s="11"/>
      <c r="F57" s="11"/>
      <c r="G57" s="11"/>
      <c r="H57" s="11"/>
      <c r="I57" s="54"/>
      <c r="J57" s="57"/>
      <c r="K57" s="1"/>
      <c r="L57" s="1"/>
      <c r="M57" s="1"/>
      <c r="N57" s="1"/>
      <c r="O57" s="1"/>
      <c r="P57" s="1"/>
      <c r="Q57" s="61"/>
      <c r="R57" s="57"/>
      <c r="S57" s="54"/>
    </row>
    <row r="58" spans="1:19" s="4" customFormat="1" ht="13.5" customHeight="1">
      <c r="A58" s="38" t="s">
        <v>36</v>
      </c>
      <c r="B58" s="41"/>
      <c r="C58" s="50"/>
      <c r="D58" s="7"/>
      <c r="E58" s="7"/>
      <c r="F58" s="7"/>
      <c r="G58" s="7"/>
      <c r="H58" s="7"/>
      <c r="I58" s="51"/>
      <c r="J58" s="57"/>
      <c r="K58" s="1"/>
      <c r="L58" s="1"/>
      <c r="M58" s="1"/>
      <c r="N58" s="1"/>
      <c r="O58" s="1"/>
      <c r="P58" s="1"/>
      <c r="Q58" s="61"/>
      <c r="R58" s="57"/>
      <c r="S58" s="51"/>
    </row>
    <row r="59" spans="1:19" s="4" customFormat="1" ht="13.5" customHeight="1">
      <c r="A59" s="43" t="s">
        <v>19</v>
      </c>
      <c r="B59" s="41"/>
      <c r="C59" s="8">
        <v>39979.76</v>
      </c>
      <c r="D59" s="7"/>
      <c r="E59" s="8">
        <v>9642.99</v>
      </c>
      <c r="F59" s="7"/>
      <c r="G59" s="8">
        <v>0</v>
      </c>
      <c r="H59" s="7"/>
      <c r="I59" s="60">
        <f>C59/$C$65</f>
        <v>0.0001955698403450771</v>
      </c>
      <c r="J59" s="57"/>
      <c r="K59" s="8">
        <v>8654.66</v>
      </c>
      <c r="L59" s="7"/>
      <c r="M59" s="8">
        <v>32963.48</v>
      </c>
      <c r="N59" s="7"/>
      <c r="O59" s="8">
        <v>19418</v>
      </c>
      <c r="P59" s="7"/>
      <c r="Q59" s="60">
        <v>0.01</v>
      </c>
      <c r="R59" s="57"/>
      <c r="S59" s="52">
        <v>0</v>
      </c>
    </row>
    <row r="60" spans="1:19" s="4" customFormat="1" ht="13.5" customHeight="1">
      <c r="A60" s="44"/>
      <c r="B60" s="45"/>
      <c r="C60" s="7">
        <f>SUM(C59:C59)</f>
        <v>39979.76</v>
      </c>
      <c r="D60" s="7"/>
      <c r="E60" s="7">
        <f>SUM(E59:E59)</f>
        <v>9642.99</v>
      </c>
      <c r="F60" s="7"/>
      <c r="G60" s="7">
        <f>SUM(G59:G59)</f>
        <v>0</v>
      </c>
      <c r="H60" s="7"/>
      <c r="I60" s="59">
        <f>SUM(I59:I59)</f>
        <v>0.0001955698403450771</v>
      </c>
      <c r="J60" s="57"/>
      <c r="K60" s="7">
        <f>SUM(K59:K59)</f>
        <v>8654.66</v>
      </c>
      <c r="L60" s="7"/>
      <c r="M60" s="7">
        <f>SUM(M59:M59)</f>
        <v>32963.48</v>
      </c>
      <c r="N60" s="7"/>
      <c r="O60" s="7">
        <f>SUM(O59)</f>
        <v>19418</v>
      </c>
      <c r="P60" s="7"/>
      <c r="Q60" s="59">
        <f>SUM(Q59)</f>
        <v>0.01</v>
      </c>
      <c r="R60" s="57"/>
      <c r="S60" s="51">
        <v>0</v>
      </c>
    </row>
    <row r="61" spans="1:19" s="1" customFormat="1" ht="13.5" customHeight="1" thickBot="1">
      <c r="A61" s="43"/>
      <c r="B61" s="45"/>
      <c r="C61" s="53"/>
      <c r="D61" s="11"/>
      <c r="E61" s="11"/>
      <c r="F61" s="11"/>
      <c r="G61" s="11"/>
      <c r="H61" s="11"/>
      <c r="I61" s="54"/>
      <c r="J61" s="57"/>
      <c r="Q61" s="61"/>
      <c r="R61" s="57"/>
      <c r="S61" s="54"/>
    </row>
    <row r="62" spans="1:19" ht="13.5" customHeight="1" thickBot="1">
      <c r="A62" s="25" t="s">
        <v>37</v>
      </c>
      <c r="B62" s="26"/>
      <c r="C62" s="27">
        <f>C60</f>
        <v>39979.76</v>
      </c>
      <c r="D62" s="64"/>
      <c r="E62" s="28">
        <f>E60</f>
        <v>9642.99</v>
      </c>
      <c r="F62" s="28"/>
      <c r="G62" s="28">
        <f>G60</f>
        <v>0</v>
      </c>
      <c r="H62" s="64"/>
      <c r="I62" s="63">
        <f>I60</f>
        <v>0.0001955698403450771</v>
      </c>
      <c r="J62" s="65"/>
      <c r="K62" s="28">
        <f>K60</f>
        <v>8654.66</v>
      </c>
      <c r="L62" s="64"/>
      <c r="M62" s="28">
        <f>M60</f>
        <v>32963.48</v>
      </c>
      <c r="N62" s="28"/>
      <c r="O62" s="28">
        <f>O60</f>
        <v>19418</v>
      </c>
      <c r="P62" s="64"/>
      <c r="Q62" s="63">
        <f>Q60</f>
        <v>0.01</v>
      </c>
      <c r="R62" s="31"/>
      <c r="S62" s="29">
        <v>0</v>
      </c>
    </row>
    <row r="63" spans="1:19" s="4" customFormat="1" ht="13.5" customHeight="1">
      <c r="A63" s="42"/>
      <c r="B63" s="41"/>
      <c r="C63" s="50"/>
      <c r="D63" s="7"/>
      <c r="E63" s="7"/>
      <c r="F63" s="7"/>
      <c r="G63" s="7"/>
      <c r="H63" s="7"/>
      <c r="I63" s="51"/>
      <c r="J63" s="58"/>
      <c r="Q63" s="56"/>
      <c r="R63" s="62"/>
      <c r="S63" s="51"/>
    </row>
    <row r="64" spans="1:19" ht="13.5" customHeight="1" thickBot="1">
      <c r="A64" s="42"/>
      <c r="B64" s="41"/>
      <c r="C64" s="50"/>
      <c r="D64" s="7"/>
      <c r="E64" s="7"/>
      <c r="F64" s="7"/>
      <c r="G64" s="7"/>
      <c r="H64" s="7"/>
      <c r="I64" s="51"/>
      <c r="J64" s="58"/>
      <c r="K64" s="4"/>
      <c r="L64" s="4"/>
      <c r="M64" s="4"/>
      <c r="N64" s="4"/>
      <c r="O64" s="4"/>
      <c r="P64" s="4"/>
      <c r="Q64" s="56"/>
      <c r="R64" s="62"/>
      <c r="S64" s="51"/>
    </row>
    <row r="65" spans="1:19" s="15" customFormat="1" ht="20.25" thickBot="1">
      <c r="A65" s="32" t="s">
        <v>17</v>
      </c>
      <c r="B65" s="33"/>
      <c r="C65" s="66">
        <f>C42+C54+C62</f>
        <v>204427021.71999997</v>
      </c>
      <c r="D65" s="67"/>
      <c r="E65" s="67">
        <f>E42+E54+E62</f>
        <v>1542068807.8500001</v>
      </c>
      <c r="F65" s="67"/>
      <c r="G65" s="67">
        <f>G42+G54+G62</f>
        <v>1409400397.31</v>
      </c>
      <c r="H65" s="67"/>
      <c r="I65" s="68">
        <f>I42+I54+I62</f>
        <v>1</v>
      </c>
      <c r="J65" s="69"/>
      <c r="K65" s="67">
        <f>K42+K54+K62</f>
        <v>272737248.8</v>
      </c>
      <c r="L65" s="67"/>
      <c r="M65" s="67">
        <f>M42+M54+M62</f>
        <v>1947101310.54</v>
      </c>
      <c r="N65" s="67"/>
      <c r="O65" s="67">
        <f>O42+O54+O62</f>
        <v>1762670082.5700002</v>
      </c>
      <c r="P65" s="67"/>
      <c r="Q65" s="68">
        <f>Q42+Q54+Q62</f>
        <v>0.9972375272709724</v>
      </c>
      <c r="R65" s="31"/>
      <c r="S65" s="68">
        <f>(K65-C65)/K65</f>
        <v>0.25046167100590055</v>
      </c>
    </row>
    <row r="66" spans="1:10" s="15" customFormat="1" ht="13.5" customHeight="1">
      <c r="A66" s="9"/>
      <c r="B66" s="14"/>
      <c r="C66" s="11"/>
      <c r="D66" s="11"/>
      <c r="E66" s="11"/>
      <c r="F66" s="11"/>
      <c r="G66" s="11"/>
      <c r="H66" s="11"/>
      <c r="I66" s="12"/>
      <c r="J66" s="6"/>
    </row>
    <row r="67" spans="1:10" s="15" customFormat="1" ht="13.5" customHeight="1">
      <c r="A67" s="9"/>
      <c r="B67" s="14"/>
      <c r="C67" s="11"/>
      <c r="D67" s="11"/>
      <c r="E67" s="11"/>
      <c r="F67" s="11"/>
      <c r="G67" s="11"/>
      <c r="H67" s="11"/>
      <c r="I67" s="12"/>
      <c r="J67" s="6"/>
    </row>
    <row r="68" spans="1:10" ht="13.5" customHeight="1">
      <c r="A68" s="2"/>
      <c r="B68" s="2"/>
      <c r="C68" s="2"/>
      <c r="D68" s="2"/>
      <c r="E68" s="2"/>
      <c r="F68" s="2"/>
      <c r="G68" s="2"/>
      <c r="H68" s="2"/>
      <c r="I68" s="5"/>
      <c r="J68" s="13"/>
    </row>
    <row r="69" spans="1:10" ht="13.5" customHeight="1">
      <c r="A69" s="16"/>
      <c r="B69" s="16"/>
      <c r="C69" s="17"/>
      <c r="D69" s="17"/>
      <c r="E69" s="17"/>
      <c r="F69" s="17"/>
      <c r="G69" s="18"/>
      <c r="H69" s="18"/>
      <c r="I69" s="19"/>
      <c r="J69" s="6"/>
    </row>
    <row r="70" spans="1:10" ht="13.5" customHeight="1">
      <c r="A70" s="16"/>
      <c r="B70" s="16"/>
      <c r="C70" s="17"/>
      <c r="D70" s="17"/>
      <c r="E70" s="17"/>
      <c r="F70" s="17"/>
      <c r="G70" s="18"/>
      <c r="H70" s="18"/>
      <c r="I70" s="19"/>
      <c r="J70" s="6"/>
    </row>
    <row r="71" spans="1:10" ht="13.5" customHeight="1">
      <c r="A71" s="16"/>
      <c r="B71" s="16"/>
      <c r="C71" s="17"/>
      <c r="D71" s="17"/>
      <c r="E71" s="17"/>
      <c r="F71" s="17"/>
      <c r="G71" s="18"/>
      <c r="H71" s="18"/>
      <c r="I71" s="19"/>
      <c r="J71" s="1"/>
    </row>
    <row r="72" spans="1:10" ht="13.5" customHeight="1">
      <c r="A72" s="20"/>
      <c r="B72" s="21"/>
      <c r="C72" s="22"/>
      <c r="D72" s="22"/>
      <c r="G72" s="20"/>
      <c r="H72" s="20"/>
      <c r="I72" s="23"/>
      <c r="J72" s="1"/>
    </row>
    <row r="73" spans="1:10" ht="13.5" customHeight="1">
      <c r="A73" s="20"/>
      <c r="B73" s="21"/>
      <c r="C73" s="22"/>
      <c r="D73" s="22"/>
      <c r="G73" s="20"/>
      <c r="H73" s="20"/>
      <c r="I73" s="23"/>
      <c r="J73" s="1"/>
    </row>
    <row r="74" spans="3:10" ht="13.5" customHeight="1">
      <c r="C74" s="22"/>
      <c r="D74" s="22"/>
      <c r="J74" s="1"/>
    </row>
    <row r="75" ht="13.5" customHeight="1">
      <c r="J75" s="1"/>
    </row>
    <row r="76" spans="3:10" ht="13.5" customHeight="1">
      <c r="C76" s="22"/>
      <c r="D76" s="22"/>
      <c r="J76" s="1"/>
    </row>
    <row r="77" ht="13.5" customHeight="1">
      <c r="J77" s="1"/>
    </row>
    <row r="78" ht="13.5" customHeight="1">
      <c r="J78" s="1"/>
    </row>
    <row r="79" ht="13.5" customHeight="1">
      <c r="J79" s="1"/>
    </row>
    <row r="80" ht="13.5" customHeight="1">
      <c r="J80" s="1"/>
    </row>
    <row r="81" ht="13.5" customHeight="1">
      <c r="J81" s="1"/>
    </row>
    <row r="82" ht="13.5" customHeight="1">
      <c r="J82" s="1"/>
    </row>
    <row r="83" spans="2:10" ht="13.5" customHeight="1">
      <c r="B83" s="21"/>
      <c r="J83" s="1"/>
    </row>
    <row r="84" spans="2:10" ht="13.5" customHeight="1">
      <c r="B84" s="21"/>
      <c r="J84" s="1"/>
    </row>
    <row r="85" ht="13.5" customHeight="1">
      <c r="J85" s="1"/>
    </row>
    <row r="86" ht="13.5" customHeight="1">
      <c r="J86" s="1"/>
    </row>
    <row r="87" ht="13.5" customHeight="1">
      <c r="J87" s="1"/>
    </row>
    <row r="88" ht="13.5" customHeight="1">
      <c r="J88" s="1"/>
    </row>
    <row r="89" ht="13.5" customHeight="1">
      <c r="J89" s="1"/>
    </row>
    <row r="90" ht="13.5" customHeight="1">
      <c r="J90" s="1"/>
    </row>
    <row r="91" ht="13.5" customHeight="1">
      <c r="J91" s="1"/>
    </row>
    <row r="92" ht="13.5" customHeight="1">
      <c r="J92" s="1"/>
    </row>
    <row r="93" ht="13.5" customHeight="1">
      <c r="J93" s="1"/>
    </row>
    <row r="94" ht="13.5" customHeight="1">
      <c r="J94" s="1"/>
    </row>
    <row r="95" ht="13.5" customHeight="1">
      <c r="J95" s="1"/>
    </row>
    <row r="96" ht="13.5" customHeight="1">
      <c r="J96" s="1"/>
    </row>
    <row r="97" ht="13.5" customHeight="1">
      <c r="J97" s="1"/>
    </row>
  </sheetData>
  <sheetProtection/>
  <mergeCells count="6">
    <mergeCell ref="A54:B54"/>
    <mergeCell ref="C8:I8"/>
    <mergeCell ref="K8:Q8"/>
    <mergeCell ref="C4:S4"/>
    <mergeCell ref="C5:S5"/>
    <mergeCell ref="C6:S6"/>
  </mergeCells>
  <printOptions horizontalCentered="1"/>
  <pageMargins left="0" right="0" top="0" bottom="0" header="0" footer="0"/>
  <pageSetup fitToHeight="1" fitToWidth="1" horizontalDpi="600" verticalDpi="600" orientation="landscape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esauctor</dc:creator>
  <cp:keywords/>
  <dc:description/>
  <cp:lastModifiedBy>Hermilo Oviedo Rodriguez</cp:lastModifiedBy>
  <cp:lastPrinted>2022-06-23T17:55:43Z</cp:lastPrinted>
  <dcterms:created xsi:type="dcterms:W3CDTF">2009-02-19T19:53:26Z</dcterms:created>
  <dcterms:modified xsi:type="dcterms:W3CDTF">2022-06-23T17:55:49Z</dcterms:modified>
  <cp:category/>
  <cp:version/>
  <cp:contentType/>
  <cp:contentStatus/>
</cp:coreProperties>
</file>