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<sst xmlns="http://schemas.openxmlformats.org/spreadsheetml/2006/main" count="48" uniqueCount="45">
  <si>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</si>
  <si>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</si>
  <si>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</si>
  <si>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</si>
  <si>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</si>
  <si>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</si>
  <si>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</si>
  <si>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</si>
  <si>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</si>
  <si>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</si>
  <si>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</si>
  <si>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</si>
  <si>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</si>
  <si>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</si>
  <si>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</si>
  <si>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</si>
  <si>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</si>
  <si>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</si>
  <si>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</si>
  <si>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</si>
  <si>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</si>
  <si>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</si>
  <si>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</si>
  <si>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</si>
  <si>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</si>
  <si>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</si>
  <si>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</si>
  <si>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</si>
  <si>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</si>
  <si>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</si>
  <si>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</si>
  <si>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</si>
  <si>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</si>
  <si>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</si>
  <si>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</si>
  <si>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</si>
  <si>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</si>
  <si>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</si>
  <si>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</si>
  <si>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</si>
  <si>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</si>
  <si>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</si>
  <si>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</si>
  <si>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JUNIO DE  2021 VS MES DE JUNIO 2022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</si>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</sst>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7"/>
  <sheetViews>
    <sheetView showGridLines="0" tabSelected="1" zoomScale="75" zoomScaleNormal="75" zoomScalePageLayoutView="0" workbookViewId="0" topLeftCell="A1">
      <selection activeCell="K65" sqref="K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JUNIO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JUNIO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49046112.17</v>
      </c>
      <c r="D14" s="7"/>
      <c r="E14" s="7">
        <v>21793625.03</v>
      </c>
      <c r="F14" s="7"/>
      <c r="G14" s="7">
        <v>138148803.51</v>
      </c>
      <c r="H14" s="7"/>
      <c r="I14" s="59">
        <f>C14/$C$65</f>
        <v>0.2126650730241792</v>
      </c>
      <c r="J14" s="58"/>
      <c r="K14" s="7">
        <v>40312767.07</v>
      </c>
      <c r="L14" s="7"/>
      <c r="M14" s="7">
        <v>264541308.05</v>
      </c>
      <c r="N14" s="7"/>
      <c r="O14" s="7">
        <v>220755683.63</v>
      </c>
      <c r="P14" s="7"/>
      <c r="Q14" s="59">
        <f>K14/$K$65</f>
        <v>0.24019961584180913</v>
      </c>
      <c r="R14" s="62"/>
      <c r="S14" s="51">
        <f>(K14-C14)/K14</f>
        <v>-0.216639683523466</v>
      </c>
    </row>
    <row r="15" spans="1:19" ht="13.5" customHeight="1">
      <c r="A15" s="40" t="s">
        <v>6</v>
      </c>
      <c r="B15" s="41"/>
      <c r="C15" s="7">
        <v>14538273</v>
      </c>
      <c r="D15" s="7"/>
      <c r="E15" s="7">
        <f>C15+618208322</f>
        <v>632746595</v>
      </c>
      <c r="F15" s="7"/>
      <c r="G15" s="7">
        <v>558013324.58</v>
      </c>
      <c r="H15" s="7"/>
      <c r="I15" s="59">
        <f>C15/$C$65</f>
        <v>0.06303828687733584</v>
      </c>
      <c r="J15" s="58"/>
      <c r="K15" s="7">
        <v>15426772</v>
      </c>
      <c r="L15" s="7"/>
      <c r="M15" s="7">
        <f>K15+757023722</f>
        <v>772450494</v>
      </c>
      <c r="N15" s="7"/>
      <c r="O15" s="7">
        <v>759472360.16</v>
      </c>
      <c r="P15" s="7"/>
      <c r="Q15" s="59">
        <f>K15/$K$65</f>
        <v>0.09191888767260395</v>
      </c>
      <c r="R15" s="62"/>
      <c r="S15" s="51">
        <f>(K15-C15)/K15</f>
        <v>0.05759461538680937</v>
      </c>
    </row>
    <row r="16" spans="1:19" ht="13.5" customHeight="1">
      <c r="A16" s="40" t="s">
        <v>7</v>
      </c>
      <c r="B16" s="41"/>
      <c r="C16" s="7">
        <v>11067</v>
      </c>
      <c r="D16" s="7"/>
      <c r="E16" s="7">
        <v>11067</v>
      </c>
      <c r="F16" s="7"/>
      <c r="G16" s="7">
        <v>496437.57</v>
      </c>
      <c r="H16" s="7"/>
      <c r="I16" s="59">
        <f>C16/$C$65</f>
        <v>4.798676712643075E-05</v>
      </c>
      <c r="J16" s="58"/>
      <c r="K16" s="7">
        <v>64723.5</v>
      </c>
      <c r="L16" s="7"/>
      <c r="M16" s="7">
        <v>403501.21</v>
      </c>
      <c r="N16" s="7"/>
      <c r="O16" s="7">
        <v>290000</v>
      </c>
      <c r="P16" s="7"/>
      <c r="Q16" s="81">
        <f>K16/$K$65</f>
        <v>0.0003856485417868224</v>
      </c>
      <c r="R16" s="62"/>
      <c r="S16" s="51">
        <f>(K16-C16)/K16</f>
        <v>0.8290111010683909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C17/$C$65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K17/$K$65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63595452.17</v>
      </c>
      <c r="D18" s="10"/>
      <c r="E18" s="83">
        <f>SUM(E14:E17)</f>
        <v>654576941.66</v>
      </c>
      <c r="F18" s="7"/>
      <c r="G18" s="83">
        <f>SUM(G14:G17)</f>
        <v>696658565.6600001</v>
      </c>
      <c r="H18" s="7"/>
      <c r="I18" s="84">
        <f>SUM(I14:I17)</f>
        <v>0.2757513466686415</v>
      </c>
      <c r="J18" s="58"/>
      <c r="K18" s="83">
        <f>SUM(K14:K17)</f>
        <v>55804262.57</v>
      </c>
      <c r="L18" s="10"/>
      <c r="M18" s="83">
        <f>SUM(M14:M17)</f>
        <v>1037395303.26</v>
      </c>
      <c r="N18" s="7"/>
      <c r="O18" s="83">
        <f>SUM(O14:O17)</f>
        <v>980518043.79</v>
      </c>
      <c r="P18" s="7"/>
      <c r="Q18" s="84">
        <f>SUM(Q14:Q17)</f>
        <v>0.3325041520561999</v>
      </c>
      <c r="R18" s="62"/>
      <c r="S18" s="85">
        <f>(K18-C18)/K18</f>
        <v>-0.1396163884475107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10144360.42</v>
      </c>
      <c r="F21" s="7"/>
      <c r="G21" s="7">
        <v>1921019.76</v>
      </c>
      <c r="H21" s="7"/>
      <c r="I21" s="59">
        <f>C21/$C$65</f>
        <v>0</v>
      </c>
      <c r="J21" s="58"/>
      <c r="K21" s="7">
        <v>1210440.37</v>
      </c>
      <c r="L21" s="7"/>
      <c r="M21" s="7">
        <v>6476670.84</v>
      </c>
      <c r="N21" s="7"/>
      <c r="O21" s="7">
        <v>10144360.42</v>
      </c>
      <c r="P21" s="4"/>
      <c r="Q21" s="59">
        <f aca="true" t="shared" si="0" ref="Q21:Q26">K21/$K$65</f>
        <v>0.007212288637209079</v>
      </c>
      <c r="R21" s="62"/>
      <c r="S21" s="51">
        <f>(K21-C21)/K21</f>
        <v>1</v>
      </c>
    </row>
    <row r="22" spans="1:19" s="4" customFormat="1" ht="13.5" customHeight="1">
      <c r="A22" s="42" t="s">
        <v>8</v>
      </c>
      <c r="B22" s="41"/>
      <c r="C22" s="7">
        <v>867308.36</v>
      </c>
      <c r="D22" s="7"/>
      <c r="E22" s="7">
        <v>6532547.03</v>
      </c>
      <c r="F22" s="7"/>
      <c r="G22" s="7">
        <v>11210398.18</v>
      </c>
      <c r="H22" s="7"/>
      <c r="I22" s="59">
        <f>C22/$C$65</f>
        <v>0.0037606690429318303</v>
      </c>
      <c r="J22" s="58"/>
      <c r="K22" s="7">
        <v>650035.92</v>
      </c>
      <c r="L22" s="7"/>
      <c r="M22" s="7">
        <v>7654439.26</v>
      </c>
      <c r="N22" s="7"/>
      <c r="O22" s="7">
        <v>6618443.02</v>
      </c>
      <c r="P22" s="7"/>
      <c r="Q22" s="59">
        <f t="shared" si="0"/>
        <v>0.0038731744213006953</v>
      </c>
      <c r="R22" s="62"/>
      <c r="S22" s="51">
        <f>(K22-C22)/K22</f>
        <v>-0.3342468213141205</v>
      </c>
    </row>
    <row r="23" spans="1:19" s="4" customFormat="1" ht="13.5" customHeight="1">
      <c r="A23" s="40" t="s">
        <v>10</v>
      </c>
      <c r="B23" s="41"/>
      <c r="C23" s="7">
        <v>2734739.94</v>
      </c>
      <c r="D23" s="7"/>
      <c r="E23" s="7">
        <v>10972272.33</v>
      </c>
      <c r="F23" s="7"/>
      <c r="G23" s="7">
        <v>13224309.46</v>
      </c>
      <c r="H23" s="7"/>
      <c r="I23" s="59">
        <f>C23/$C$65</f>
        <v>0.011857895423523014</v>
      </c>
      <c r="J23" s="58"/>
      <c r="K23" s="7">
        <v>4395469.83</v>
      </c>
      <c r="L23" s="7"/>
      <c r="M23" s="7">
        <v>17553601.3</v>
      </c>
      <c r="N23" s="7"/>
      <c r="O23" s="7">
        <v>12895589.78</v>
      </c>
      <c r="P23" s="7"/>
      <c r="Q23" s="59">
        <f t="shared" si="0"/>
        <v>0.026189970109890104</v>
      </c>
      <c r="R23" s="62"/>
      <c r="S23" s="51">
        <f>(K23-C23)/K23</f>
        <v>0.3778276166668627</v>
      </c>
    </row>
    <row r="24" spans="1:19" s="4" customFormat="1" ht="13.5" customHeight="1">
      <c r="A24" s="42" t="s">
        <v>9</v>
      </c>
      <c r="B24" s="41"/>
      <c r="C24" s="7">
        <v>168346.18</v>
      </c>
      <c r="D24" s="7"/>
      <c r="E24" s="7">
        <f>C24+1635351</f>
        <v>1803697.18</v>
      </c>
      <c r="F24" s="7"/>
      <c r="G24" s="7">
        <v>7040039.18</v>
      </c>
      <c r="H24" s="7"/>
      <c r="I24" s="59">
        <f>C24/$C$65</f>
        <v>0.0007299529173474468</v>
      </c>
      <c r="J24" s="58"/>
      <c r="K24" s="7">
        <v>856633</v>
      </c>
      <c r="L24" s="7"/>
      <c r="M24" s="7">
        <f>K24+8920739</f>
        <v>9777372</v>
      </c>
      <c r="N24" s="7"/>
      <c r="O24" s="7">
        <v>9523043.47</v>
      </c>
      <c r="P24" s="7"/>
      <c r="Q24" s="59">
        <f t="shared" si="0"/>
        <v>0.00510416258849523</v>
      </c>
      <c r="R24" s="62"/>
      <c r="S24" s="51">
        <f>(K24-C24)/K24</f>
        <v>0.8034792262264004</v>
      </c>
    </row>
    <row r="25" spans="1:19" s="4" customFormat="1" ht="13.5" customHeight="1">
      <c r="A25" s="43" t="s">
        <v>21</v>
      </c>
      <c r="B25" s="41"/>
      <c r="C25" s="7">
        <v>1143797.12</v>
      </c>
      <c r="D25" s="7"/>
      <c r="E25" s="7">
        <v>11299637.9</v>
      </c>
      <c r="F25" s="7"/>
      <c r="G25" s="7">
        <v>14612803.56</v>
      </c>
      <c r="H25" s="7"/>
      <c r="I25" s="59">
        <f>C25/$C$65</f>
        <v>0.004959530680159228</v>
      </c>
      <c r="J25" s="58"/>
      <c r="K25" s="7">
        <v>1331476.66</v>
      </c>
      <c r="L25" s="7"/>
      <c r="M25" s="7">
        <v>12158287.43</v>
      </c>
      <c r="N25" s="7"/>
      <c r="O25" s="7">
        <v>11654850.7</v>
      </c>
      <c r="P25" s="7"/>
      <c r="Q25" s="59">
        <f t="shared" si="0"/>
        <v>0.00793347134120047</v>
      </c>
      <c r="R25" s="62"/>
      <c r="S25" s="51">
        <f>(K25-C25)/K25</f>
        <v>0.14095593684683877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 t="shared" si="0"/>
        <v>0</v>
      </c>
      <c r="R26" s="62"/>
      <c r="S26" s="51">
        <v>0</v>
      </c>
    </row>
    <row r="27" spans="1:19" s="4" customFormat="1" ht="13.5" customHeight="1">
      <c r="A27" s="40"/>
      <c r="B27" s="41"/>
      <c r="C27" s="83">
        <f>SUM(C21:C26)</f>
        <v>4914191.6</v>
      </c>
      <c r="D27" s="7"/>
      <c r="E27" s="83">
        <f>SUM(E21:E26)</f>
        <v>40752052.96</v>
      </c>
      <c r="F27" s="7"/>
      <c r="G27" s="83">
        <f>SUM(G21:G26)</f>
        <v>48008570.14</v>
      </c>
      <c r="H27" s="7"/>
      <c r="I27" s="84">
        <f>SUM(I21:I26)</f>
        <v>0.02130804806396152</v>
      </c>
      <c r="J27" s="58"/>
      <c r="K27" s="83">
        <f>SUM(K21:K26)</f>
        <v>8444055.78</v>
      </c>
      <c r="L27" s="7"/>
      <c r="M27" s="83">
        <f>SUM(M21:M26)</f>
        <v>53620370.83</v>
      </c>
      <c r="N27" s="7"/>
      <c r="O27" s="83">
        <f>SUM(O21:O26)</f>
        <v>50836287.39</v>
      </c>
      <c r="P27" s="7"/>
      <c r="Q27" s="84">
        <f>SUM(Q22:Q26)</f>
        <v>0.043100778460886495</v>
      </c>
      <c r="R27" s="62"/>
      <c r="S27" s="85">
        <f>(K27-C27)/K27</f>
        <v>0.41802947208858915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25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26</v>
      </c>
      <c r="B30" s="41"/>
      <c r="C30" s="7">
        <v>164099.59</v>
      </c>
      <c r="D30" s="7"/>
      <c r="E30" s="7">
        <v>708667.41</v>
      </c>
      <c r="F30" s="7"/>
      <c r="G30" s="7">
        <v>2643417.67</v>
      </c>
      <c r="H30" s="7"/>
      <c r="I30" s="59">
        <f>C30/$C$65</f>
        <v>0.0007115396052112373</v>
      </c>
      <c r="J30" s="58"/>
      <c r="K30" s="7">
        <v>1312947.3</v>
      </c>
      <c r="L30" s="7"/>
      <c r="M30" s="7">
        <v>5616878.82</v>
      </c>
      <c r="N30" s="7"/>
      <c r="O30" s="7">
        <v>1926001.22</v>
      </c>
      <c r="P30" s="7"/>
      <c r="Q30" s="59">
        <f>K30/$K$65</f>
        <v>0.00782306599130062</v>
      </c>
      <c r="R30" s="62"/>
      <c r="S30" s="51">
        <f>(K30-C30)/K30</f>
        <v>0.8750143360666494</v>
      </c>
    </row>
    <row r="31" spans="1:19" ht="13.5" customHeight="1">
      <c r="A31" s="40" t="s">
        <v>40</v>
      </c>
      <c r="B31" s="41"/>
      <c r="C31" s="7">
        <v>3554.91</v>
      </c>
      <c r="D31" s="7"/>
      <c r="E31" s="7">
        <v>39012.57</v>
      </c>
      <c r="F31" s="7"/>
      <c r="G31" s="7">
        <v>769614.72</v>
      </c>
      <c r="H31" s="7"/>
      <c r="I31" s="59">
        <f>C31/$C$65</f>
        <v>1.5414171710980384E-05</v>
      </c>
      <c r="J31" s="58"/>
      <c r="K31" s="7">
        <v>130989.67</v>
      </c>
      <c r="L31" s="7"/>
      <c r="M31" s="7">
        <v>2653953.05</v>
      </c>
      <c r="N31" s="7"/>
      <c r="O31" s="7">
        <v>46012.57</v>
      </c>
      <c r="P31" s="7"/>
      <c r="Q31" s="59">
        <f>K31/$K$65</f>
        <v>0.0007804889294404208</v>
      </c>
      <c r="R31" s="62"/>
      <c r="S31" s="51">
        <f>(K31-C31)/K31</f>
        <v>0.9728611424091685</v>
      </c>
    </row>
    <row r="32" spans="1:19" ht="13.5" customHeight="1">
      <c r="A32" s="40" t="s">
        <v>11</v>
      </c>
      <c r="B32" s="41"/>
      <c r="C32" s="7">
        <v>5861497.07</v>
      </c>
      <c r="D32" s="7"/>
      <c r="E32" s="7">
        <v>33903771.73</v>
      </c>
      <c r="F32" s="7"/>
      <c r="G32" s="7">
        <v>18382837.25</v>
      </c>
      <c r="H32" s="7"/>
      <c r="I32" s="59">
        <f>C32/$C$65</f>
        <v>0.025415586420018628</v>
      </c>
      <c r="J32" s="58"/>
      <c r="K32" s="7">
        <v>10607916.97</v>
      </c>
      <c r="L32" s="7"/>
      <c r="M32" s="7">
        <v>55285135.17</v>
      </c>
      <c r="N32" s="7"/>
      <c r="O32" s="7">
        <v>27689254.53</v>
      </c>
      <c r="P32" s="7"/>
      <c r="Q32" s="59">
        <f>K32/$K$65</f>
        <v>0.06320621892938713</v>
      </c>
      <c r="R32" s="62"/>
      <c r="S32" s="51">
        <f>(K32-C32)/K32</f>
        <v>0.44744127555138663</v>
      </c>
    </row>
    <row r="33" spans="1:19" ht="13.5" customHeight="1">
      <c r="A33" s="40" t="s">
        <v>12</v>
      </c>
      <c r="B33" s="41"/>
      <c r="C33" s="8">
        <v>450119.19</v>
      </c>
      <c r="D33" s="7"/>
      <c r="E33" s="8">
        <v>2030888.1</v>
      </c>
      <c r="F33" s="7"/>
      <c r="G33" s="8">
        <v>3506658.43</v>
      </c>
      <c r="H33" s="7"/>
      <c r="I33" s="60">
        <f>C33/$C$65</f>
        <v>0.0019517271843921239</v>
      </c>
      <c r="J33" s="58"/>
      <c r="K33" s="8">
        <v>1129830.79</v>
      </c>
      <c r="L33" s="7"/>
      <c r="M33" s="8">
        <v>3260113.07</v>
      </c>
      <c r="N33" s="7"/>
      <c r="O33" s="8">
        <v>1499992.94</v>
      </c>
      <c r="P33" s="7"/>
      <c r="Q33" s="60">
        <f>K33/$K$65</f>
        <v>0.006731984466682945</v>
      </c>
      <c r="R33" s="62"/>
      <c r="S33" s="52">
        <f>(K33-C33)/K33</f>
        <v>0.6016047765878287</v>
      </c>
    </row>
    <row r="34" spans="1:19" s="4" customFormat="1" ht="13.5" customHeight="1">
      <c r="A34" s="42"/>
      <c r="B34" s="41"/>
      <c r="C34" s="7">
        <f>SUM(C30:D33)</f>
        <v>6479270.760000001</v>
      </c>
      <c r="D34" s="7"/>
      <c r="E34" s="7">
        <f>SUM(E30:E33)</f>
        <v>36682339.809999995</v>
      </c>
      <c r="F34" s="7"/>
      <c r="G34" s="7">
        <f>SUM(G30:G33)</f>
        <v>25302528.07</v>
      </c>
      <c r="H34" s="7"/>
      <c r="I34" s="59">
        <f>SUM(I30:I33)</f>
        <v>0.028094267381332968</v>
      </c>
      <c r="J34" s="58"/>
      <c r="K34" s="7">
        <f>SUM(K30:L33)</f>
        <v>13181684.73</v>
      </c>
      <c r="L34" s="7"/>
      <c r="M34" s="7">
        <f>SUM(M30:M33)</f>
        <v>66816080.11</v>
      </c>
      <c r="N34" s="7"/>
      <c r="O34" s="7">
        <f>SUM(O30:O33)</f>
        <v>31161261.26</v>
      </c>
      <c r="P34" s="7"/>
      <c r="Q34" s="59">
        <f>SUM(Q30:Q33)</f>
        <v>0.07854175831681111</v>
      </c>
      <c r="R34" s="62"/>
      <c r="S34" s="51">
        <f>(K34-C34)/K34</f>
        <v>0.5084641384834577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27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2335305.76</v>
      </c>
      <c r="D37" s="7"/>
      <c r="E37" s="7">
        <f>C37+11373871</f>
        <v>13709176.76</v>
      </c>
      <c r="F37" s="7"/>
      <c r="G37" s="7">
        <v>16093971.41</v>
      </c>
      <c r="H37" s="7"/>
      <c r="I37" s="59">
        <f>C37/$C$65</f>
        <v>0.010125939610927294</v>
      </c>
      <c r="J37" s="58"/>
      <c r="K37" s="7">
        <v>14173617.27</v>
      </c>
      <c r="L37" s="7"/>
      <c r="M37" s="7">
        <f>K37+14556074</f>
        <v>28729691.27</v>
      </c>
      <c r="N37" s="7"/>
      <c r="O37" s="7">
        <v>24035623.27</v>
      </c>
      <c r="P37" s="7"/>
      <c r="Q37" s="59">
        <f>K37/$K$65</f>
        <v>0.08445208976677748</v>
      </c>
      <c r="R37" s="62"/>
      <c r="S37" s="51">
        <f>(K37-C37)/K37</f>
        <v>0.8352357259608718</v>
      </c>
    </row>
    <row r="38" spans="1:19" ht="13.5" customHeight="1">
      <c r="A38" s="40" t="s">
        <v>14</v>
      </c>
      <c r="B38" s="41"/>
      <c r="C38" s="7">
        <v>1163020.13</v>
      </c>
      <c r="D38" s="7"/>
      <c r="E38" s="7">
        <v>9895386.46</v>
      </c>
      <c r="F38" s="7"/>
      <c r="G38" s="7">
        <v>8630726.72</v>
      </c>
      <c r="H38" s="7"/>
      <c r="I38" s="81">
        <f>C38/$C$65</f>
        <v>0.0050428820946653305</v>
      </c>
      <c r="J38" s="58"/>
      <c r="K38" s="7">
        <v>932848.92</v>
      </c>
      <c r="L38" s="7"/>
      <c r="M38" s="7">
        <v>5504532.45</v>
      </c>
      <c r="N38" s="7"/>
      <c r="O38" s="7">
        <v>5900784.24</v>
      </c>
      <c r="P38" s="7"/>
      <c r="Q38" s="59">
        <f>K38/$K$65</f>
        <v>0.005558287572603647</v>
      </c>
      <c r="R38" s="62"/>
      <c r="S38" s="51">
        <f>(K38-C38)/K38</f>
        <v>-0.24674007233668646</v>
      </c>
    </row>
    <row r="39" spans="1:19" ht="13.5" customHeight="1">
      <c r="A39" s="40" t="s">
        <v>13</v>
      </c>
      <c r="B39" s="41"/>
      <c r="C39" s="7">
        <v>527153.75</v>
      </c>
      <c r="D39" s="7"/>
      <c r="E39" s="7">
        <v>664726.6</v>
      </c>
      <c r="F39" s="7"/>
      <c r="G39" s="7">
        <v>0</v>
      </c>
      <c r="H39" s="7"/>
      <c r="I39" s="59">
        <f>C39/$C$65</f>
        <v>0.0022857508124220377</v>
      </c>
      <c r="J39" s="58"/>
      <c r="K39" s="7">
        <v>531002</v>
      </c>
      <c r="L39" s="7"/>
      <c r="M39" s="7">
        <v>664901.13</v>
      </c>
      <c r="N39" s="7"/>
      <c r="O39" s="7">
        <v>624549.36</v>
      </c>
      <c r="P39" s="7"/>
      <c r="Q39" s="59">
        <f>K39/$K$65</f>
        <v>0.0031639226399358235</v>
      </c>
      <c r="R39" s="62"/>
      <c r="S39" s="51">
        <f>(K39-C39)/K39</f>
        <v>0.007247147845017533</v>
      </c>
    </row>
    <row r="40" spans="1:19" ht="13.5" customHeight="1">
      <c r="A40" s="40"/>
      <c r="B40" s="41"/>
      <c r="C40" s="83">
        <f>SUM(C37:C39)</f>
        <v>4025479.6399999997</v>
      </c>
      <c r="D40" s="7"/>
      <c r="E40" s="83">
        <f>SUM(E37:E39)</f>
        <v>24269289.82</v>
      </c>
      <c r="F40" s="7"/>
      <c r="G40" s="83">
        <f>SUM(G37:G39)</f>
        <v>24724698.130000003</v>
      </c>
      <c r="H40" s="7"/>
      <c r="I40" s="84">
        <f>SUM(I37:I39)</f>
        <v>0.017454572518014664</v>
      </c>
      <c r="J40" s="58"/>
      <c r="K40" s="83">
        <f>SUM(K37:K39)</f>
        <v>15637468.19</v>
      </c>
      <c r="L40" s="7"/>
      <c r="M40" s="83">
        <f>SUM(M37:M39)</f>
        <v>34899124.85</v>
      </c>
      <c r="N40" s="7"/>
      <c r="O40" s="83">
        <f>SUM(O37:O39)</f>
        <v>30560956.869999997</v>
      </c>
      <c r="P40" s="7"/>
      <c r="Q40" s="84">
        <f>SUM(Q37:Q39)</f>
        <v>0.09317429997931696</v>
      </c>
      <c r="R40" s="62"/>
      <c r="S40" s="85">
        <f>(K40-C40)/K40</f>
        <v>0.742574719187966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19" s="1" customFormat="1" ht="13.5" customHeight="1" thickBot="1">
      <c r="A42" s="70" t="s">
        <v>18</v>
      </c>
      <c r="B42" s="26"/>
      <c r="C42" s="27">
        <f>C18+C27+C34+C40</f>
        <v>79014394.17</v>
      </c>
      <c r="D42" s="28"/>
      <c r="E42" s="28">
        <f>ROUNDUP(E18+E27+E34+E40,0)</f>
        <v>756280625</v>
      </c>
      <c r="F42" s="28"/>
      <c r="G42" s="28">
        <f>G18+G27+G34+G40</f>
        <v>794694362.0000001</v>
      </c>
      <c r="H42" s="28"/>
      <c r="I42" s="63">
        <f>I18+I27+I34+I40</f>
        <v>0.34260823463195067</v>
      </c>
      <c r="J42" s="30"/>
      <c r="K42" s="28">
        <f>K18+K27+K34+K40</f>
        <v>93067471.27</v>
      </c>
      <c r="L42" s="28"/>
      <c r="M42" s="28">
        <f>M18+M27+M34+M40</f>
        <v>1192730879.0499997</v>
      </c>
      <c r="N42" s="28"/>
      <c r="O42" s="28">
        <f>O18+O27+O34+O40</f>
        <v>1093076549.31</v>
      </c>
      <c r="P42" s="28"/>
      <c r="Q42" s="63">
        <f>Q18+Q27+Q34+Q40</f>
        <v>0.5473209888132144</v>
      </c>
      <c r="R42" s="31"/>
      <c r="S42" s="29">
        <f>(K42-C42)/K42</f>
        <v>0.15099880665318946</v>
      </c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29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32</v>
      </c>
      <c r="B47" s="41"/>
      <c r="C47" s="7">
        <v>130467882.7</v>
      </c>
      <c r="D47" s="7"/>
      <c r="E47" s="7">
        <v>689015588.66</v>
      </c>
      <c r="F47" s="7"/>
      <c r="G47" s="7">
        <v>592381780.71</v>
      </c>
      <c r="H47" s="7"/>
      <c r="I47" s="59">
        <f>C47/$C$65</f>
        <v>0.5657117470500933</v>
      </c>
      <c r="J47" s="58"/>
      <c r="K47" s="7">
        <v>69324323.29</v>
      </c>
      <c r="L47" s="7"/>
      <c r="M47" s="7">
        <v>567155225.02</v>
      </c>
      <c r="N47" s="7"/>
      <c r="O47" s="7">
        <v>535075207.89</v>
      </c>
      <c r="P47" s="7"/>
      <c r="Q47" s="59">
        <f>K47/$K$65</f>
        <v>0.41306209007774225</v>
      </c>
      <c r="R47" s="62"/>
      <c r="S47" s="51">
        <f aca="true" t="shared" si="1" ref="S47:S52">(K47-C47)/K47</f>
        <v>-0.881992877943028</v>
      </c>
    </row>
    <row r="48" spans="1:19" ht="13.5" customHeight="1">
      <c r="A48" s="43" t="s">
        <v>38</v>
      </c>
      <c r="B48" s="41"/>
      <c r="C48" s="7">
        <v>10299747.54</v>
      </c>
      <c r="D48" s="7"/>
      <c r="E48" s="7">
        <v>62637895.96</v>
      </c>
      <c r="F48" s="7"/>
      <c r="G48" s="7">
        <v>80480125.08</v>
      </c>
      <c r="H48" s="7"/>
      <c r="I48" s="59">
        <f>C48/$C$65</f>
        <v>0.04465994277247745</v>
      </c>
      <c r="J48" s="58"/>
      <c r="K48" s="7">
        <v>4761504.03</v>
      </c>
      <c r="L48" s="7"/>
      <c r="M48" s="7">
        <v>22403988.66</v>
      </c>
      <c r="N48" s="7"/>
      <c r="O48" s="7">
        <v>22483631.08</v>
      </c>
      <c r="P48" s="7"/>
      <c r="Q48" s="59">
        <f>K48/$K$65</f>
        <v>0.028370948509916463</v>
      </c>
      <c r="R48" s="62"/>
      <c r="S48" s="51">
        <f t="shared" si="1"/>
        <v>-1.1631290187105014</v>
      </c>
    </row>
    <row r="49" spans="1:19" ht="13.5" customHeight="1">
      <c r="A49" s="43" t="s">
        <v>41</v>
      </c>
      <c r="B49" s="41"/>
      <c r="C49" s="7">
        <v>3303463.4</v>
      </c>
      <c r="D49" s="7"/>
      <c r="E49" s="7">
        <v>23667939.67</v>
      </c>
      <c r="F49" s="7"/>
      <c r="G49" s="7">
        <v>22844022.56</v>
      </c>
      <c r="H49" s="7"/>
      <c r="I49" s="59">
        <f>C49/$C$65</f>
        <v>0.014323893456807369</v>
      </c>
      <c r="J49" s="58"/>
      <c r="K49" s="7">
        <v>0</v>
      </c>
      <c r="L49" s="7"/>
      <c r="M49" s="7">
        <v>0</v>
      </c>
      <c r="N49" s="7"/>
      <c r="O49" s="7">
        <v>0</v>
      </c>
      <c r="P49" s="7"/>
      <c r="Q49" s="59">
        <f>K49/$K$65</f>
        <v>0</v>
      </c>
      <c r="R49" s="62"/>
      <c r="S49" s="51">
        <v>0</v>
      </c>
    </row>
    <row r="50" spans="1:19" ht="13.5" customHeight="1">
      <c r="A50" s="43" t="s">
        <v>33</v>
      </c>
      <c r="B50" s="41"/>
      <c r="C50" s="7">
        <v>570598.75</v>
      </c>
      <c r="D50" s="7">
        <v>9485.48</v>
      </c>
      <c r="E50" s="7">
        <v>3415771.5</v>
      </c>
      <c r="F50" s="7"/>
      <c r="G50" s="7">
        <v>3390210</v>
      </c>
      <c r="H50" s="7"/>
      <c r="I50" s="59">
        <f>C50/$C$65</f>
        <v>0.0024741293339552253</v>
      </c>
      <c r="J50" s="57"/>
      <c r="K50" s="7">
        <v>661207.1</v>
      </c>
      <c r="L50" s="7">
        <v>9485.48</v>
      </c>
      <c r="M50" s="7">
        <v>3967242.6</v>
      </c>
      <c r="N50" s="7"/>
      <c r="O50" s="7">
        <v>3390210</v>
      </c>
      <c r="P50" s="7"/>
      <c r="Q50" s="59">
        <f>K50/$K$65</f>
        <v>0.003939736787010802</v>
      </c>
      <c r="R50" s="62"/>
      <c r="S50" s="51">
        <f t="shared" si="1"/>
        <v>0.13703475053428793</v>
      </c>
    </row>
    <row r="51" spans="1:19" ht="13.5" customHeight="1">
      <c r="A51" s="43" t="s">
        <v>34</v>
      </c>
      <c r="B51" s="41"/>
      <c r="C51" s="8">
        <v>6969993.36</v>
      </c>
      <c r="D51" s="7"/>
      <c r="E51" s="8">
        <v>41524828.82</v>
      </c>
      <c r="F51" s="7"/>
      <c r="G51" s="8">
        <v>43075644.4</v>
      </c>
      <c r="H51" s="7"/>
      <c r="I51" s="60">
        <f>C51/$C$65</f>
        <v>0.030222051887511394</v>
      </c>
      <c r="J51" s="57"/>
      <c r="K51" s="8">
        <v>0</v>
      </c>
      <c r="L51" s="7"/>
      <c r="M51" s="8">
        <v>50626246.49</v>
      </c>
      <c r="N51" s="7"/>
      <c r="O51" s="8">
        <v>49316540.65</v>
      </c>
      <c r="P51" s="7"/>
      <c r="Q51" s="60">
        <f>K51/$K$65</f>
        <v>0</v>
      </c>
      <c r="R51" s="62"/>
      <c r="S51" s="51">
        <v>0</v>
      </c>
    </row>
    <row r="52" spans="1:19" ht="13.5" customHeight="1">
      <c r="A52" s="43"/>
      <c r="B52" s="41"/>
      <c r="C52" s="7">
        <f>SUM(C47:C51)</f>
        <v>151611685.75000003</v>
      </c>
      <c r="D52" s="7"/>
      <c r="E52" s="7">
        <f>SUM(E47:E51)</f>
        <v>820262024.61</v>
      </c>
      <c r="F52" s="7"/>
      <c r="G52" s="7">
        <f>SUM(G47:G51)</f>
        <v>742171782.75</v>
      </c>
      <c r="H52" s="7"/>
      <c r="I52" s="59">
        <f>SUM(I47:I51)</f>
        <v>0.6573917645008447</v>
      </c>
      <c r="J52" s="58"/>
      <c r="K52" s="7">
        <f>SUM(K47:K51)</f>
        <v>74747034.42</v>
      </c>
      <c r="L52" s="7"/>
      <c r="M52" s="7">
        <f>SUM(M47:M51)</f>
        <v>644152702.77</v>
      </c>
      <c r="N52" s="7"/>
      <c r="O52" s="7">
        <f>SUM(O47:O51)</f>
        <v>610265589.62</v>
      </c>
      <c r="P52" s="7"/>
      <c r="Q52" s="59">
        <f>SUM(Q47:Q51)</f>
        <v>0.4453727753746695</v>
      </c>
      <c r="R52" s="62"/>
      <c r="S52" s="85">
        <f t="shared" si="1"/>
        <v>-1.0283304471733452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19" s="4" customFormat="1" ht="34.5" customHeight="1" thickBot="1">
      <c r="A54" s="126" t="s">
        <v>31</v>
      </c>
      <c r="B54" s="127"/>
      <c r="C54" s="28">
        <f>C52</f>
        <v>151611685.75000003</v>
      </c>
      <c r="D54" s="28"/>
      <c r="E54" s="28">
        <f>E52</f>
        <v>820262024.61</v>
      </c>
      <c r="F54" s="28"/>
      <c r="G54" s="28">
        <f>G52</f>
        <v>742171782.75</v>
      </c>
      <c r="H54" s="28"/>
      <c r="I54" s="63">
        <f>I52</f>
        <v>0.6573917645008447</v>
      </c>
      <c r="J54" s="31"/>
      <c r="K54" s="28">
        <f>K52</f>
        <v>74747034.42</v>
      </c>
      <c r="L54" s="28"/>
      <c r="M54" s="28">
        <f>M52</f>
        <v>644152702.77</v>
      </c>
      <c r="N54" s="28"/>
      <c r="O54" s="28">
        <f>O52</f>
        <v>610265589.62</v>
      </c>
      <c r="P54" s="28"/>
      <c r="Q54" s="63">
        <f>Q52</f>
        <v>0.4453727753746695</v>
      </c>
      <c r="R54" s="31"/>
      <c r="S54" s="29">
        <f>(K54-C54)/K54</f>
        <v>-1.0283304471733452</v>
      </c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35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36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19</v>
      </c>
      <c r="B59" s="41"/>
      <c r="C59" s="8">
        <v>0.2</v>
      </c>
      <c r="D59" s="7"/>
      <c r="E59" s="8">
        <v>9643.19</v>
      </c>
      <c r="F59" s="7"/>
      <c r="G59" s="8">
        <v>0</v>
      </c>
      <c r="H59" s="7"/>
      <c r="I59" s="60">
        <f>C59/$C$65</f>
        <v>8.672046105797551E-10</v>
      </c>
      <c r="J59" s="57"/>
      <c r="K59" s="8">
        <v>15767.18</v>
      </c>
      <c r="L59" s="7"/>
      <c r="M59" s="8">
        <v>48730.66</v>
      </c>
      <c r="N59" s="7"/>
      <c r="O59" s="8">
        <v>19418.26</v>
      </c>
      <c r="P59" s="7"/>
      <c r="Q59" s="60">
        <v>0.01</v>
      </c>
      <c r="R59" s="57"/>
      <c r="S59" s="52">
        <v>0</v>
      </c>
    </row>
    <row r="60" spans="1:19" s="4" customFormat="1" ht="13.5" customHeight="1">
      <c r="A60" s="44"/>
      <c r="B60" s="45"/>
      <c r="C60" s="7">
        <f>SUM(C59:C59)</f>
        <v>0.2</v>
      </c>
      <c r="D60" s="7"/>
      <c r="E60" s="7">
        <f>SUM(E59:E59)</f>
        <v>9643.19</v>
      </c>
      <c r="F60" s="7"/>
      <c r="G60" s="7">
        <f>SUM(G59:G59)</f>
        <v>0</v>
      </c>
      <c r="H60" s="7"/>
      <c r="I60" s="59">
        <f>SUM(I59:I59)</f>
        <v>8.672046105797551E-10</v>
      </c>
      <c r="J60" s="57"/>
      <c r="K60" s="7">
        <f>SUM(K59:K59)</f>
        <v>15767.18</v>
      </c>
      <c r="L60" s="7"/>
      <c r="M60" s="7">
        <f>SUM(M59:M59)</f>
        <v>48730.66</v>
      </c>
      <c r="N60" s="7"/>
      <c r="O60" s="7">
        <f>SUM(O59)</f>
        <v>19418.26</v>
      </c>
      <c r="P60" s="7"/>
      <c r="Q60" s="59">
        <f>SUM(Q59)</f>
        <v>0.01</v>
      </c>
      <c r="R60" s="57"/>
      <c r="S60" s="51">
        <v>0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37</v>
      </c>
      <c r="B62" s="26"/>
      <c r="C62" s="27">
        <f>C60</f>
        <v>0.2</v>
      </c>
      <c r="D62" s="64"/>
      <c r="E62" s="28">
        <f>E60</f>
        <v>9643.19</v>
      </c>
      <c r="F62" s="28"/>
      <c r="G62" s="28">
        <f>G60</f>
        <v>0</v>
      </c>
      <c r="H62" s="64"/>
      <c r="I62" s="63">
        <f>I60</f>
        <v>8.672046105797551E-10</v>
      </c>
      <c r="J62" s="65"/>
      <c r="K62" s="28">
        <f>K60</f>
        <v>15767.18</v>
      </c>
      <c r="L62" s="64"/>
      <c r="M62" s="28">
        <f>M60</f>
        <v>48730.66</v>
      </c>
      <c r="N62" s="28"/>
      <c r="O62" s="28">
        <f>O60</f>
        <v>19418.26</v>
      </c>
      <c r="P62" s="64"/>
      <c r="Q62" s="63">
        <f>Q60</f>
        <v>0.01</v>
      </c>
      <c r="R62" s="31"/>
      <c r="S62" s="29">
        <v>0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19" s="15" customFormat="1" ht="20.25" thickBot="1">
      <c r="A65" s="32" t="s">
        <v>17</v>
      </c>
      <c r="B65" s="33"/>
      <c r="C65" s="66">
        <f>C42+C54+C62</f>
        <v>230626080.12</v>
      </c>
      <c r="D65" s="67"/>
      <c r="E65" s="67">
        <f>E42+E54+E62</f>
        <v>1576552292.8000002</v>
      </c>
      <c r="F65" s="67"/>
      <c r="G65" s="67">
        <f>G42+G54+G62</f>
        <v>1536866144.75</v>
      </c>
      <c r="H65" s="67"/>
      <c r="I65" s="68">
        <f>I42+I54+I62</f>
        <v>1</v>
      </c>
      <c r="J65" s="69"/>
      <c r="K65" s="67">
        <f>K42+K54+K62</f>
        <v>167830272.87</v>
      </c>
      <c r="L65" s="67"/>
      <c r="M65" s="67">
        <f>M42+M54+M62</f>
        <v>1836932312.4799998</v>
      </c>
      <c r="N65" s="67"/>
      <c r="O65" s="67">
        <f>O42+O54+O62</f>
        <v>1703361557.1899998</v>
      </c>
      <c r="P65" s="67"/>
      <c r="Q65" s="68">
        <f>Q42+Q54+Q62</f>
        <v>1.002693764187884</v>
      </c>
      <c r="R65" s="31"/>
      <c r="S65" s="68">
        <f>(K65-C65)/K65</f>
        <v>-0.3741625761321447</v>
      </c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2022-08-11T20:39:57Z</cp:lastPrinted>
  <dcterms:created xsi:type="dcterms:W3CDTF">2009-02-19T19:53:26Z</dcterms:created>
  <dcterms:modified xsi:type="dcterms:W3CDTF">2022-08-11T20:40:25Z</dcterms:modified>
  <cp:category/>
  <cp:version/>
  <cp:contentType/>
  <cp:contentStatus/>
</cp:coreProperties>
</file>