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2017'!$A$9:$J$73</definedName>
    <definedName name="A_impresión_IM">#REF!</definedName>
    <definedName name="_xlnm.Print_Area" localSheetId="0">'FEBRERO 2017'!$A$2:$S$66</definedName>
    <definedName name="TOTALA" localSheetId="0">'FEBRERO 2017'!$E$66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<sst xmlns="http://schemas.openxmlformats.org/spreadsheetml/2006/main" count="49" uniqueCount="46">
  <si>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</si>
  <si>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</si>
  <si>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</si>
  <si>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</si>
  <si>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</si>
  <si>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</si>
  <si>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</si>
  <si>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</si>
  <si>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</si>
  <si>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</si>
  <si>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</si>
  <si>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</si>
  <si>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</si>
  <si>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</si>
  <si>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</si>
  <si>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</si>
  <si>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</si>
  <si>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</si>
  <si>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</si>
  <si>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</si>
  <si>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</si>
  <si>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</si>
  <si>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</si>
  <si>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</si>
  <si>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</si>
  <si>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</si>
  <si>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</si>
  <si>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</si>
  <si>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</si>
  <si>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</si>
  <si>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</si>
  <si>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</si>
  <si>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</si>
  <si>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</si>
  <si>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</si>
  <si>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</si>
  <si>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</si>
  <si>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</si>
  <si>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VENTA DE BIENES MUNICIPALES</t>
  </si>
  <si>
    <t>PARTICIPACIONES ESTATALES</t>
  </si>
  <si>
    <t>2022 VS 2021</t>
  </si>
  <si>
    <t>FIDEICOMISO VALLE ORIENTE</t>
  </si>
  <si>
    <t>FIDEVALLE</t>
  </si>
  <si>
    <t>COMPARATIVO MES DICIEMBRE DE  2021 VS MES DE DICIEMBRE 2022</t>
  </si>
  <si>
    <t>DICIEMBRE</t>
  </si>
  <si>
    <t>JUEGOS PERMITIDOS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</si>
</sst>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98"/>
  <sheetViews>
    <sheetView showGridLines="0" tabSelected="1" zoomScale="75" zoomScaleNormal="75" zoomScalePageLayoutView="0" workbookViewId="0" topLeftCell="A1">
      <selection activeCell="S66" sqref="S66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2021</v>
      </c>
      <c r="D8" s="128"/>
      <c r="E8" s="128"/>
      <c r="F8" s="128"/>
      <c r="G8" s="128"/>
      <c r="H8" s="128"/>
      <c r="I8" s="129"/>
      <c r="J8" s="115"/>
      <c r="K8" s="128">
        <v>2022</v>
      </c>
      <c r="L8" s="128"/>
      <c r="M8" s="128"/>
      <c r="N8" s="128"/>
      <c r="O8" s="128"/>
      <c r="P8" s="128"/>
      <c r="Q8" s="129"/>
      <c r="R8" s="115"/>
      <c r="S8" s="116" t="str">
        <f>C10</f>
        <v>DICIEMBRE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44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DICIEMBRE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40</v>
      </c>
    </row>
    <row r="11" spans="1:19" s="3" customFormat="1" ht="20.25" thickBot="1">
      <c r="A11" s="113" t="s">
        <v>29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51096759.53</v>
      </c>
      <c r="D14" s="7"/>
      <c r="E14" s="7">
        <v>472178240.25</v>
      </c>
      <c r="F14" s="7"/>
      <c r="G14" s="7">
        <v>297624136.21</v>
      </c>
      <c r="H14" s="7"/>
      <c r="I14" s="59">
        <f>C14/$C$66</f>
        <v>0.29662350799044057</v>
      </c>
      <c r="J14" s="58"/>
      <c r="K14" s="7">
        <v>28945574.72</v>
      </c>
      <c r="L14" s="7"/>
      <c r="M14" s="7">
        <v>565215848.99</v>
      </c>
      <c r="N14" s="7"/>
      <c r="O14" s="7">
        <v>409757580.85</v>
      </c>
      <c r="P14" s="7"/>
      <c r="Q14" s="59">
        <f>K14/$K$66</f>
        <v>0.11838460269836443</v>
      </c>
      <c r="R14" s="62"/>
      <c r="S14" s="51">
        <f>(K14-C14)/K14</f>
        <v>-0.765270167349436</v>
      </c>
    </row>
    <row r="15" spans="1:19" ht="13.5" customHeight="1">
      <c r="A15" s="40" t="s">
        <v>6</v>
      </c>
      <c r="B15" s="41"/>
      <c r="C15" s="7">
        <v>12637030.02</v>
      </c>
      <c r="D15" s="7"/>
      <c r="E15" s="7">
        <f>C15+696332331</f>
        <v>708969361.02</v>
      </c>
      <c r="F15" s="7"/>
      <c r="G15" s="7">
        <v>620192354.72</v>
      </c>
      <c r="H15" s="7"/>
      <c r="I15" s="59">
        <f>C15/$C$66</f>
        <v>0.07335964569166303</v>
      </c>
      <c r="J15" s="58"/>
      <c r="K15" s="7">
        <v>14642154</v>
      </c>
      <c r="L15" s="7"/>
      <c r="M15" s="7">
        <f>K15+837580497</f>
        <v>852222651</v>
      </c>
      <c r="N15" s="7"/>
      <c r="O15" s="7">
        <v>840796797.36</v>
      </c>
      <c r="P15" s="7"/>
      <c r="Q15" s="59">
        <f>K15/$K$66</f>
        <v>0.059884994535643735</v>
      </c>
      <c r="R15" s="62"/>
      <c r="S15" s="51">
        <f>(K15-C15)/K15</f>
        <v>0.13694187207701822</v>
      </c>
    </row>
    <row r="16" spans="1:19" ht="13.5" customHeight="1">
      <c r="A16" s="40" t="s">
        <v>7</v>
      </c>
      <c r="B16" s="41"/>
      <c r="C16" s="7">
        <v>23277.1</v>
      </c>
      <c r="D16" s="7"/>
      <c r="E16" s="7">
        <v>184421.3</v>
      </c>
      <c r="F16" s="7"/>
      <c r="G16" s="7">
        <v>684789.5</v>
      </c>
      <c r="H16" s="7"/>
      <c r="I16" s="59">
        <f>C16/$C$66</f>
        <v>0.00013512667185461112</v>
      </c>
      <c r="J16" s="58"/>
      <c r="K16" s="7">
        <v>57022</v>
      </c>
      <c r="L16" s="7"/>
      <c r="M16" s="7">
        <v>1432860.38</v>
      </c>
      <c r="N16" s="7"/>
      <c r="O16" s="7">
        <v>596128</v>
      </c>
      <c r="P16" s="7"/>
      <c r="Q16" s="59">
        <f>K16/$K$66</f>
        <v>0.00023321446819992995</v>
      </c>
      <c r="R16" s="62"/>
      <c r="S16" s="51">
        <f>(K16-C16)/K16</f>
        <v>0.5917873803093543</v>
      </c>
    </row>
    <row r="17" spans="1:19" ht="13.5" customHeight="1">
      <c r="A17" s="40" t="s">
        <v>45</v>
      </c>
      <c r="B17" s="41"/>
      <c r="C17" s="7">
        <v>0</v>
      </c>
      <c r="D17" s="7"/>
      <c r="E17" s="7">
        <v>0</v>
      </c>
      <c r="F17" s="7"/>
      <c r="G17" s="7">
        <v>11329</v>
      </c>
      <c r="H17" s="7"/>
      <c r="I17" s="59">
        <f>C17/$C$66</f>
        <v>0</v>
      </c>
      <c r="J17" s="58"/>
      <c r="K17" s="7">
        <v>0</v>
      </c>
      <c r="L17" s="7"/>
      <c r="M17" s="7">
        <v>0</v>
      </c>
      <c r="N17" s="7"/>
      <c r="O17" s="7">
        <v>11329</v>
      </c>
      <c r="P17" s="7"/>
      <c r="Q17" s="59">
        <f>K17/$K$66</f>
        <v>0</v>
      </c>
      <c r="R17" s="62"/>
      <c r="S17" s="51">
        <v>0</v>
      </c>
    </row>
    <row r="18" spans="1:19" ht="13.5" customHeight="1">
      <c r="A18" s="40" t="s">
        <v>41</v>
      </c>
      <c r="B18" s="41"/>
      <c r="C18" s="7">
        <v>0</v>
      </c>
      <c r="D18" s="7"/>
      <c r="E18" s="7">
        <v>12516.55</v>
      </c>
      <c r="F18" s="7"/>
      <c r="G18" s="7">
        <v>0</v>
      </c>
      <c r="H18" s="7"/>
      <c r="I18" s="59">
        <f>C18/$C$66</f>
        <v>0</v>
      </c>
      <c r="J18" s="58"/>
      <c r="K18" s="7">
        <v>0</v>
      </c>
      <c r="L18" s="7"/>
      <c r="M18" s="7">
        <v>0</v>
      </c>
      <c r="N18" s="7"/>
      <c r="O18" s="7">
        <v>0</v>
      </c>
      <c r="P18" s="7"/>
      <c r="Q18" s="59">
        <f>K18/$K$66</f>
        <v>0</v>
      </c>
      <c r="R18" s="62"/>
      <c r="S18" s="51">
        <v>0</v>
      </c>
    </row>
    <row r="19" spans="1:19" ht="13.5" customHeight="1">
      <c r="A19" s="35"/>
      <c r="B19" s="41"/>
      <c r="C19" s="82">
        <f>SUM(C14:C18)</f>
        <v>63757066.65</v>
      </c>
      <c r="D19" s="10"/>
      <c r="E19" s="83">
        <f>SUM(E14:E18)</f>
        <v>1181344539.12</v>
      </c>
      <c r="F19" s="7"/>
      <c r="G19" s="83">
        <f>SUM(G14:G18)</f>
        <v>918512609.4300001</v>
      </c>
      <c r="H19" s="7"/>
      <c r="I19" s="84">
        <f>SUM(I14:I18)</f>
        <v>0.3701182803539582</v>
      </c>
      <c r="J19" s="58"/>
      <c r="K19" s="83">
        <f>SUM(K14:K18)</f>
        <v>43644750.72</v>
      </c>
      <c r="L19" s="10"/>
      <c r="M19" s="83">
        <f>SUM(M14:M18)</f>
        <v>1418871360.3700001</v>
      </c>
      <c r="N19" s="7"/>
      <c r="O19" s="83">
        <f>SUM(O14:O18)</f>
        <v>1251161835.21</v>
      </c>
      <c r="P19" s="7"/>
      <c r="Q19" s="84">
        <f>SUM(Q14:Q18)</f>
        <v>0.17850281170220808</v>
      </c>
      <c r="R19" s="62"/>
      <c r="S19" s="85">
        <f>(K19-C19)/K19</f>
        <v>-0.4608186688710683</v>
      </c>
    </row>
    <row r="20" spans="1:19" ht="13.5" customHeight="1">
      <c r="A20" s="40"/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38" t="s">
        <v>27</v>
      </c>
      <c r="B21" s="41"/>
      <c r="C21" s="4"/>
      <c r="D21" s="4"/>
      <c r="E21" s="4"/>
      <c r="F21" s="4"/>
      <c r="G21" s="4"/>
      <c r="H21" s="7"/>
      <c r="I21" s="51"/>
      <c r="J21" s="58"/>
      <c r="K21" s="4"/>
      <c r="L21" s="4"/>
      <c r="M21" s="4"/>
      <c r="N21" s="4"/>
      <c r="O21" s="4"/>
      <c r="P21" s="4"/>
      <c r="Q21" s="56"/>
      <c r="R21" s="62"/>
      <c r="S21" s="51"/>
    </row>
    <row r="22" spans="1:19" ht="13.5" customHeight="1">
      <c r="A22" s="42" t="s">
        <v>23</v>
      </c>
      <c r="B22" s="41"/>
      <c r="C22" s="7">
        <v>11077548</v>
      </c>
      <c r="D22" s="7"/>
      <c r="E22" s="7">
        <v>44044825.64</v>
      </c>
      <c r="F22" s="7"/>
      <c r="G22" s="7">
        <v>18763307.9</v>
      </c>
      <c r="H22" s="4"/>
      <c r="I22" s="59">
        <f>C22/$C$66</f>
        <v>0.06430664445097128</v>
      </c>
      <c r="J22" s="58"/>
      <c r="K22" s="7">
        <v>60439639.94</v>
      </c>
      <c r="L22" s="7"/>
      <c r="M22" s="7">
        <v>125690419.02</v>
      </c>
      <c r="N22" s="7"/>
      <c r="O22" s="7">
        <v>40835958</v>
      </c>
      <c r="P22" s="4"/>
      <c r="Q22" s="59">
        <f>K22/$K$66</f>
        <v>0.2471922852022438</v>
      </c>
      <c r="R22" s="62"/>
      <c r="S22" s="51">
        <v>0</v>
      </c>
    </row>
    <row r="23" spans="1:19" s="4" customFormat="1" ht="13.5" customHeight="1">
      <c r="A23" s="42" t="s">
        <v>8</v>
      </c>
      <c r="B23" s="41"/>
      <c r="C23" s="7">
        <v>1674225.6</v>
      </c>
      <c r="D23" s="7"/>
      <c r="E23" s="7">
        <v>13570515.54</v>
      </c>
      <c r="F23" s="7"/>
      <c r="G23" s="7">
        <v>25658157.3</v>
      </c>
      <c r="H23" s="7"/>
      <c r="I23" s="59">
        <f>C23/$C$66</f>
        <v>0.009719103035248783</v>
      </c>
      <c r="J23" s="58"/>
      <c r="K23" s="7">
        <v>1435341.56</v>
      </c>
      <c r="L23" s="7"/>
      <c r="M23" s="7">
        <v>20399181.58</v>
      </c>
      <c r="N23" s="7"/>
      <c r="O23" s="7">
        <v>21421572.99</v>
      </c>
      <c r="P23" s="7"/>
      <c r="Q23" s="59">
        <f>K23/$K$66</f>
        <v>0.005870408238936864</v>
      </c>
      <c r="R23" s="62"/>
      <c r="S23" s="51">
        <f>(K23-C23)/K23</f>
        <v>-0.1664301004424341</v>
      </c>
    </row>
    <row r="24" spans="1:19" s="4" customFormat="1" ht="13.5" customHeight="1">
      <c r="A24" s="40" t="s">
        <v>10</v>
      </c>
      <c r="B24" s="41"/>
      <c r="C24" s="7">
        <v>2329581.67</v>
      </c>
      <c r="D24" s="7"/>
      <c r="E24" s="7">
        <v>27753193.7</v>
      </c>
      <c r="F24" s="7"/>
      <c r="G24" s="7">
        <v>26712825.95</v>
      </c>
      <c r="H24" s="7"/>
      <c r="I24" s="59">
        <f>C24/$C$66</f>
        <v>0.013523532479587532</v>
      </c>
      <c r="J24" s="58"/>
      <c r="K24" s="7">
        <v>2589690.64</v>
      </c>
      <c r="L24" s="7"/>
      <c r="M24" s="7">
        <v>40581293.24</v>
      </c>
      <c r="N24" s="7"/>
      <c r="O24" s="7">
        <v>31291438.82</v>
      </c>
      <c r="P24" s="7"/>
      <c r="Q24" s="59">
        <f>K24/$K$66</f>
        <v>0.010591584395670728</v>
      </c>
      <c r="R24" s="62"/>
      <c r="S24" s="51">
        <f>(K24-C24)/K24</f>
        <v>0.1004401707224768</v>
      </c>
    </row>
    <row r="25" spans="1:19" s="4" customFormat="1" ht="13.5" customHeight="1">
      <c r="A25" s="42" t="s">
        <v>9</v>
      </c>
      <c r="B25" s="41"/>
      <c r="C25" s="7">
        <v>65013</v>
      </c>
      <c r="D25" s="7"/>
      <c r="E25" s="7">
        <f>C25+3457966</f>
        <v>3522979</v>
      </c>
      <c r="F25" s="7"/>
      <c r="G25" s="7">
        <v>11355960</v>
      </c>
      <c r="H25" s="7"/>
      <c r="I25" s="59">
        <f>C25/$C$66</f>
        <v>0.0003774091410563959</v>
      </c>
      <c r="J25" s="58"/>
      <c r="K25" s="7">
        <v>424082.09</v>
      </c>
      <c r="L25" s="7"/>
      <c r="M25" s="7">
        <f>K25+12845549</f>
        <v>13269631.09</v>
      </c>
      <c r="N25" s="7"/>
      <c r="O25" s="7">
        <v>14649496.47</v>
      </c>
      <c r="P25" s="7"/>
      <c r="Q25" s="59">
        <f>K25/$K$66</f>
        <v>0.00173445475592692</v>
      </c>
      <c r="R25" s="62"/>
      <c r="S25" s="51">
        <f>(K25-C25)/K25</f>
        <v>0.8466971335667582</v>
      </c>
    </row>
    <row r="26" spans="1:19" s="4" customFormat="1" ht="13.5" customHeight="1">
      <c r="A26" s="43" t="s">
        <v>21</v>
      </c>
      <c r="B26" s="41"/>
      <c r="C26" s="7">
        <v>1343936.01</v>
      </c>
      <c r="D26" s="7"/>
      <c r="E26" s="7">
        <v>18557001.43</v>
      </c>
      <c r="F26" s="7"/>
      <c r="G26" s="7">
        <v>22416313.44</v>
      </c>
      <c r="H26" s="7"/>
      <c r="I26" s="59">
        <f>C26/$C$66</f>
        <v>0.007801727887789517</v>
      </c>
      <c r="J26" s="58"/>
      <c r="K26" s="7">
        <v>865025.53</v>
      </c>
      <c r="L26" s="7"/>
      <c r="M26" s="7">
        <v>19561560.61</v>
      </c>
      <c r="N26" s="7"/>
      <c r="O26" s="7">
        <v>18907886.8</v>
      </c>
      <c r="P26" s="7"/>
      <c r="Q26" s="59">
        <f>K26/$K$66</f>
        <v>0.0035378708035199145</v>
      </c>
      <c r="R26" s="62"/>
      <c r="S26" s="51">
        <f>(K26-C26)/K26</f>
        <v>-0.5536373938003887</v>
      </c>
    </row>
    <row r="27" spans="1:19" s="4" customFormat="1" ht="13.5" customHeight="1">
      <c r="A27" s="40"/>
      <c r="B27" s="41"/>
      <c r="C27" s="83">
        <f>SUM(C22:C26)</f>
        <v>16490304.28</v>
      </c>
      <c r="D27" s="7"/>
      <c r="E27" s="83">
        <f>SUM(E22:E26)</f>
        <v>107448515.31</v>
      </c>
      <c r="F27" s="7"/>
      <c r="G27" s="83">
        <f>SUM(G22:G26)</f>
        <v>104906564.59</v>
      </c>
      <c r="H27" s="7"/>
      <c r="I27" s="84">
        <f>SUM(I22:I26)</f>
        <v>0.09572841699465351</v>
      </c>
      <c r="J27" s="58"/>
      <c r="K27" s="83">
        <f>SUM(K22:K26)</f>
        <v>65753779.760000005</v>
      </c>
      <c r="L27" s="7"/>
      <c r="M27" s="83">
        <f>SUM(M22:M26)</f>
        <v>219502085.54000002</v>
      </c>
      <c r="N27" s="7"/>
      <c r="O27" s="83">
        <f>SUM(O22:O26)</f>
        <v>127106353.08</v>
      </c>
      <c r="P27" s="7"/>
      <c r="Q27" s="84">
        <f>SUM(Q22:Q26)</f>
        <v>0.2689266033962982</v>
      </c>
      <c r="R27" s="62"/>
      <c r="S27" s="85">
        <f>(K27-C27)/K27</f>
        <v>0.7492113101301662</v>
      </c>
    </row>
    <row r="28" spans="1:19" s="4" customFormat="1" ht="13.5" customHeight="1">
      <c r="A28" s="40"/>
      <c r="B28" s="41"/>
      <c r="H28" s="7"/>
      <c r="I28" s="51"/>
      <c r="J28" s="58"/>
      <c r="Q28" s="56"/>
      <c r="R28" s="62"/>
      <c r="S28" s="51"/>
    </row>
    <row r="29" spans="1:19" ht="13.5" customHeight="1">
      <c r="A29" s="38" t="s">
        <v>24</v>
      </c>
      <c r="B29" s="41"/>
      <c r="C29" s="4"/>
      <c r="D29" s="4"/>
      <c r="E29" s="4"/>
      <c r="F29" s="4"/>
      <c r="G29" s="4"/>
      <c r="H29" s="7"/>
      <c r="I29" s="51"/>
      <c r="J29" s="58"/>
      <c r="K29" s="4"/>
      <c r="L29" s="4"/>
      <c r="M29" s="4"/>
      <c r="N29" s="4"/>
      <c r="O29" s="4"/>
      <c r="P29" s="4"/>
      <c r="Q29" s="56"/>
      <c r="R29" s="62"/>
      <c r="S29" s="51"/>
    </row>
    <row r="30" spans="1:19" ht="13.5" customHeight="1">
      <c r="A30" s="40" t="s">
        <v>25</v>
      </c>
      <c r="B30" s="41"/>
      <c r="C30" s="7">
        <v>1385885.45</v>
      </c>
      <c r="D30" s="7"/>
      <c r="E30" s="7">
        <v>4556827.47</v>
      </c>
      <c r="F30" s="7"/>
      <c r="G30" s="7">
        <v>5522077.15</v>
      </c>
      <c r="H30" s="7"/>
      <c r="I30" s="59">
        <f>C30/$C$66</f>
        <v>0.008045249985188449</v>
      </c>
      <c r="J30" s="58"/>
      <c r="K30" s="7">
        <v>378966.52</v>
      </c>
      <c r="L30" s="7"/>
      <c r="M30" s="7">
        <v>10322673.6</v>
      </c>
      <c r="N30" s="7"/>
      <c r="O30" s="7">
        <v>6624580.04</v>
      </c>
      <c r="P30" s="7"/>
      <c r="Q30" s="59">
        <f>K30/$K$66</f>
        <v>0.0015499364355402848</v>
      </c>
      <c r="R30" s="62"/>
      <c r="S30" s="51">
        <f>(K30-C30)/K30</f>
        <v>-2.657012893909467</v>
      </c>
    </row>
    <row r="31" spans="1:19" ht="13.5" customHeight="1">
      <c r="A31" s="40" t="s">
        <v>38</v>
      </c>
      <c r="B31" s="41"/>
      <c r="C31" s="7">
        <v>191709.82</v>
      </c>
      <c r="D31" s="7"/>
      <c r="E31" s="7">
        <v>276668.17</v>
      </c>
      <c r="F31" s="7"/>
      <c r="G31" s="7">
        <v>4049281.32</v>
      </c>
      <c r="H31" s="7"/>
      <c r="I31" s="59">
        <f>C31/$C$66</f>
        <v>0.0011129010889864529</v>
      </c>
      <c r="J31" s="58"/>
      <c r="K31" s="7">
        <v>2199254.91</v>
      </c>
      <c r="L31" s="7"/>
      <c r="M31" s="7">
        <v>5526157.69</v>
      </c>
      <c r="N31" s="7"/>
      <c r="O31" s="7">
        <v>905166</v>
      </c>
      <c r="P31" s="7"/>
      <c r="Q31" s="59">
        <f>K31/$K$66</f>
        <v>0.008994739999855053</v>
      </c>
      <c r="R31" s="62"/>
      <c r="S31" s="51">
        <f>(K31-C31)/K31</f>
        <v>0.9128296501109096</v>
      </c>
    </row>
    <row r="32" spans="1:19" ht="13.5" customHeight="1">
      <c r="A32" s="40" t="s">
        <v>11</v>
      </c>
      <c r="B32" s="41"/>
      <c r="C32" s="7">
        <v>5177880.36</v>
      </c>
      <c r="D32" s="7"/>
      <c r="E32" s="7">
        <v>67041355.94</v>
      </c>
      <c r="F32" s="7"/>
      <c r="G32" s="7">
        <v>33667672.68</v>
      </c>
      <c r="H32" s="7"/>
      <c r="I32" s="59">
        <f>C32/$C$66</f>
        <v>0.030058286483632228</v>
      </c>
      <c r="J32" s="58"/>
      <c r="K32" s="7">
        <v>16122177.28</v>
      </c>
      <c r="L32" s="7"/>
      <c r="M32" s="7">
        <v>136075957.81</v>
      </c>
      <c r="N32" s="7"/>
      <c r="O32" s="7">
        <v>49365999.48</v>
      </c>
      <c r="P32" s="7"/>
      <c r="Q32" s="59">
        <f>K32/$K$66</f>
        <v>0.06593814669040358</v>
      </c>
      <c r="R32" s="62"/>
      <c r="S32" s="51">
        <f>(K32-C32)/K32</f>
        <v>0.6788349197460257</v>
      </c>
    </row>
    <row r="33" spans="1:19" ht="13.5" customHeight="1">
      <c r="A33" s="40" t="s">
        <v>12</v>
      </c>
      <c r="B33" s="41"/>
      <c r="C33" s="8">
        <v>190262.22</v>
      </c>
      <c r="D33" s="7"/>
      <c r="E33" s="8">
        <v>3838527.87</v>
      </c>
      <c r="F33" s="7"/>
      <c r="G33" s="8">
        <v>4157107.43</v>
      </c>
      <c r="H33" s="7"/>
      <c r="I33" s="60">
        <f>C33/$C$66</f>
        <v>0.0011044975778026398</v>
      </c>
      <c r="J33" s="58"/>
      <c r="K33" s="8">
        <v>350094.13</v>
      </c>
      <c r="L33" s="7"/>
      <c r="M33" s="8">
        <v>7369917.15</v>
      </c>
      <c r="N33" s="7"/>
      <c r="O33" s="8">
        <v>3749640.96</v>
      </c>
      <c r="P33" s="7"/>
      <c r="Q33" s="59">
        <f>K33/$K$66</f>
        <v>0.0014318511512726167</v>
      </c>
      <c r="R33" s="62"/>
      <c r="S33" s="52">
        <f>(K33-C33)/K33</f>
        <v>0.45653981687724954</v>
      </c>
    </row>
    <row r="34" spans="1:19" s="4" customFormat="1" ht="13.5" customHeight="1">
      <c r="A34" s="42"/>
      <c r="B34" s="41"/>
      <c r="C34" s="7">
        <f>SUM(C30:D33)</f>
        <v>6945737.850000001</v>
      </c>
      <c r="D34" s="7"/>
      <c r="E34" s="7">
        <f>SUM(E30:E33)</f>
        <v>75713379.45</v>
      </c>
      <c r="F34" s="7"/>
      <c r="G34" s="7">
        <f>SUM(G30:G33)</f>
        <v>47396138.58</v>
      </c>
      <c r="H34" s="7"/>
      <c r="I34" s="59">
        <f>SUM(I30:I33)</f>
        <v>0.04032093513560977</v>
      </c>
      <c r="J34" s="58"/>
      <c r="K34" s="7">
        <f>SUM(K30:L33)</f>
        <v>19050492.84</v>
      </c>
      <c r="L34" s="7"/>
      <c r="M34" s="7">
        <f>SUM(M30:M33)</f>
        <v>159294706.25</v>
      </c>
      <c r="N34" s="7"/>
      <c r="O34" s="7">
        <f>SUM(O30:O33)</f>
        <v>60645386.48</v>
      </c>
      <c r="P34" s="7"/>
      <c r="Q34" s="84">
        <f>SUM(Q30:Q33)</f>
        <v>0.07791467427707154</v>
      </c>
      <c r="R34" s="62"/>
      <c r="S34" s="51">
        <f>(K34-C34)/K34</f>
        <v>0.6354037710029132</v>
      </c>
    </row>
    <row r="35" spans="1:19" ht="13.5" customHeight="1">
      <c r="A35" s="35"/>
      <c r="B35" s="36"/>
      <c r="C35" s="4"/>
      <c r="D35" s="4"/>
      <c r="E35" s="4"/>
      <c r="F35" s="4"/>
      <c r="G35" s="4"/>
      <c r="H35" s="10"/>
      <c r="I35" s="49"/>
      <c r="J35" s="58"/>
      <c r="K35" s="4"/>
      <c r="L35" s="4"/>
      <c r="M35" s="4"/>
      <c r="N35" s="4"/>
      <c r="O35" s="4"/>
      <c r="P35" s="4"/>
      <c r="Q35" s="56"/>
      <c r="R35" s="62"/>
      <c r="S35" s="49"/>
    </row>
    <row r="36" spans="1:19" ht="13.5" customHeight="1">
      <c r="A36" s="38" t="s">
        <v>26</v>
      </c>
      <c r="B36" s="41"/>
      <c r="C36" s="4"/>
      <c r="D36" s="4"/>
      <c r="E36" s="4"/>
      <c r="F36" s="4"/>
      <c r="G36" s="4"/>
      <c r="H36" s="7"/>
      <c r="I36" s="51"/>
      <c r="J36" s="58"/>
      <c r="K36" s="4"/>
      <c r="L36" s="4"/>
      <c r="M36" s="4"/>
      <c r="N36" s="4"/>
      <c r="O36" s="4"/>
      <c r="P36" s="4"/>
      <c r="Q36" s="56"/>
      <c r="R36" s="62"/>
      <c r="S36" s="51"/>
    </row>
    <row r="37" spans="1:19" ht="13.5" customHeight="1">
      <c r="A37" s="40" t="s">
        <v>22</v>
      </c>
      <c r="B37" s="41"/>
      <c r="C37" s="7">
        <v>3351239.85</v>
      </c>
      <c r="D37" s="7"/>
      <c r="E37" s="7">
        <f>C37+31163541</f>
        <v>34514780.85</v>
      </c>
      <c r="F37" s="7"/>
      <c r="G37" s="7">
        <v>37568728.28</v>
      </c>
      <c r="H37" s="7"/>
      <c r="I37" s="59">
        <f>C37/$C$66</f>
        <v>0.019454394555895975</v>
      </c>
      <c r="J37" s="58"/>
      <c r="K37" s="7">
        <v>3932718.36</v>
      </c>
      <c r="L37" s="7"/>
      <c r="M37" s="7">
        <f>K37+53148194</f>
        <v>57080912.36</v>
      </c>
      <c r="N37" s="7"/>
      <c r="O37" s="7">
        <v>24444619.59</v>
      </c>
      <c r="P37" s="7"/>
      <c r="Q37" s="59">
        <f>K37/$K$66</f>
        <v>0.01608443795215006</v>
      </c>
      <c r="R37" s="62"/>
      <c r="S37" s="51">
        <f>(K37-C37)/K37</f>
        <v>0.14785663675137922</v>
      </c>
    </row>
    <row r="38" spans="1:19" ht="13.5" customHeight="1">
      <c r="A38" s="40" t="s">
        <v>14</v>
      </c>
      <c r="B38" s="41"/>
      <c r="C38" s="7">
        <v>28546.5</v>
      </c>
      <c r="D38" s="7"/>
      <c r="E38" s="7">
        <v>790092.31</v>
      </c>
      <c r="F38" s="7"/>
      <c r="G38" s="7">
        <v>0</v>
      </c>
      <c r="H38" s="7"/>
      <c r="I38" s="81">
        <f>C38/$C$66</f>
        <v>0.00016571624206184002</v>
      </c>
      <c r="J38" s="58"/>
      <c r="K38" s="7">
        <v>978026.59</v>
      </c>
      <c r="L38" s="7"/>
      <c r="M38" s="7">
        <v>11371816.51</v>
      </c>
      <c r="N38" s="7"/>
      <c r="O38" s="7">
        <v>12425272.15</v>
      </c>
      <c r="P38" s="7"/>
      <c r="Q38" s="59">
        <f>K38/$K$66</f>
        <v>0.004000034216131334</v>
      </c>
      <c r="R38" s="62"/>
      <c r="S38" s="51">
        <f>(K38-C38)/K38</f>
        <v>0.9708121432567595</v>
      </c>
    </row>
    <row r="39" spans="1:19" ht="13.5" customHeight="1">
      <c r="A39" s="40" t="s">
        <v>13</v>
      </c>
      <c r="B39" s="41"/>
      <c r="C39" s="7">
        <v>1241440.3</v>
      </c>
      <c r="D39" s="7"/>
      <c r="E39" s="7">
        <v>12003918.16</v>
      </c>
      <c r="F39" s="7"/>
      <c r="G39" s="7">
        <v>11118929.36</v>
      </c>
      <c r="H39" s="7"/>
      <c r="I39" s="59">
        <f>C39/$C$66</f>
        <v>0.007206726613074223</v>
      </c>
      <c r="J39" s="58"/>
      <c r="K39" s="7">
        <v>2530001.5</v>
      </c>
      <c r="L39" s="7"/>
      <c r="M39" s="7">
        <v>13384413.79</v>
      </c>
      <c r="N39" s="7"/>
      <c r="O39" s="7">
        <v>764789</v>
      </c>
      <c r="P39" s="7"/>
      <c r="Q39" s="59">
        <f>K39/$K$66</f>
        <v>0.010347461582679055</v>
      </c>
      <c r="R39" s="62"/>
      <c r="S39" s="51">
        <f>(K39-C39)/K39</f>
        <v>0.5093124253088387</v>
      </c>
    </row>
    <row r="40" spans="1:19" ht="13.5" customHeight="1">
      <c r="A40" s="40" t="s">
        <v>42</v>
      </c>
      <c r="B40" s="41"/>
      <c r="C40" s="7">
        <v>0</v>
      </c>
      <c r="D40" s="7"/>
      <c r="E40" s="7">
        <v>3823.81</v>
      </c>
      <c r="F40" s="7"/>
      <c r="G40" s="7">
        <v>0</v>
      </c>
      <c r="H40" s="7"/>
      <c r="I40" s="59">
        <f>C40/$C$66</f>
        <v>0</v>
      </c>
      <c r="J40" s="58"/>
      <c r="K40" s="7">
        <v>0</v>
      </c>
      <c r="L40" s="7"/>
      <c r="M40" s="7">
        <v>0</v>
      </c>
      <c r="N40" s="7"/>
      <c r="O40" s="7">
        <v>0</v>
      </c>
      <c r="P40" s="7"/>
      <c r="Q40" s="59">
        <f>K40/$K$66</f>
        <v>0</v>
      </c>
      <c r="R40" s="62"/>
      <c r="S40" s="51">
        <v>0</v>
      </c>
    </row>
    <row r="41" spans="1:19" ht="13.5" customHeight="1">
      <c r="A41" s="40"/>
      <c r="B41" s="41"/>
      <c r="C41" s="83">
        <f>SUM(C37:C40)</f>
        <v>4621226.65</v>
      </c>
      <c r="D41" s="7"/>
      <c r="E41" s="83">
        <f>SUM(E37:E40)</f>
        <v>47312615.13000001</v>
      </c>
      <c r="F41" s="7"/>
      <c r="G41" s="83">
        <f>SUM(G37:G40)</f>
        <v>48687657.64</v>
      </c>
      <c r="H41" s="7"/>
      <c r="I41" s="84">
        <f>SUM(I37:I40)</f>
        <v>0.026826837411032037</v>
      </c>
      <c r="J41" s="58"/>
      <c r="K41" s="83">
        <f>SUM(K37:K40)</f>
        <v>7440746.45</v>
      </c>
      <c r="L41" s="7"/>
      <c r="M41" s="83">
        <f>SUM(M37:M40)</f>
        <v>81837142.66</v>
      </c>
      <c r="N41" s="7"/>
      <c r="O41" s="83">
        <f>SUM(O37:O40)</f>
        <v>37634680.74</v>
      </c>
      <c r="P41" s="7"/>
      <c r="Q41" s="84">
        <f>SUM(Q37:Q40)</f>
        <v>0.030431933750960448</v>
      </c>
      <c r="R41" s="62"/>
      <c r="S41" s="85">
        <f>(K41-C41)/K41</f>
        <v>0.37892969730207643</v>
      </c>
    </row>
    <row r="42" spans="1:19" ht="13.5" customHeight="1" thickBot="1">
      <c r="A42" s="86"/>
      <c r="B42" s="87"/>
      <c r="C42" s="7"/>
      <c r="D42" s="7"/>
      <c r="E42" s="7"/>
      <c r="F42" s="7"/>
      <c r="G42" s="7"/>
      <c r="H42" s="7"/>
      <c r="I42" s="51"/>
      <c r="J42" s="58"/>
      <c r="K42" s="4"/>
      <c r="L42" s="4"/>
      <c r="M42" s="4"/>
      <c r="N42" s="4"/>
      <c r="O42" s="4"/>
      <c r="P42" s="4"/>
      <c r="Q42" s="56"/>
      <c r="R42" s="62"/>
      <c r="S42" s="51"/>
    </row>
    <row r="43" spans="1:19" s="1" customFormat="1" ht="13.5" customHeight="1" thickBot="1">
      <c r="A43" s="70" t="s">
        <v>18</v>
      </c>
      <c r="B43" s="26"/>
      <c r="C43" s="27">
        <f>C19+C27+C34+C41</f>
        <v>91814335.42999999</v>
      </c>
      <c r="D43" s="28"/>
      <c r="E43" s="28">
        <f>ROUNDUP(E19+E27+E34+E41,0)</f>
        <v>1411819050</v>
      </c>
      <c r="F43" s="28"/>
      <c r="G43" s="28">
        <f>G19+G27+G34+G41</f>
        <v>1119502970.2400002</v>
      </c>
      <c r="H43" s="28"/>
      <c r="I43" s="63">
        <f>I19+I27+I34+I41</f>
        <v>0.5329944698952536</v>
      </c>
      <c r="J43" s="30"/>
      <c r="K43" s="28">
        <f>K19+K27+K34+K41</f>
        <v>135889769.77</v>
      </c>
      <c r="L43" s="28"/>
      <c r="M43" s="28">
        <f>M19+M27+M34+M41</f>
        <v>1879505294.8200002</v>
      </c>
      <c r="N43" s="28"/>
      <c r="O43" s="28">
        <f>O19+O27+O34+O41</f>
        <v>1476548255.51</v>
      </c>
      <c r="P43" s="28"/>
      <c r="Q43" s="63">
        <f>Q19+Q27+Q34+Q41</f>
        <v>0.5557760231265383</v>
      </c>
      <c r="R43" s="31"/>
      <c r="S43" s="29">
        <f>(K43-C43)/K43</f>
        <v>0.32434696456252604</v>
      </c>
    </row>
    <row r="44" spans="1:19" s="4" customFormat="1" ht="13.5" customHeight="1" thickBot="1">
      <c r="A44" s="42"/>
      <c r="B44" s="41"/>
      <c r="C44" s="50"/>
      <c r="D44" s="7"/>
      <c r="E44" s="7"/>
      <c r="F44" s="7"/>
      <c r="G44" s="7"/>
      <c r="H44" s="7"/>
      <c r="I44" s="51"/>
      <c r="J44" s="58"/>
      <c r="Q44" s="56"/>
      <c r="R44" s="62"/>
      <c r="S44" s="51"/>
    </row>
    <row r="45" spans="1:19" s="4" customFormat="1" ht="36" customHeight="1" thickBot="1">
      <c r="A45" s="71" t="s">
        <v>28</v>
      </c>
      <c r="B45" s="72"/>
      <c r="C45" s="73"/>
      <c r="D45" s="74"/>
      <c r="E45" s="74"/>
      <c r="F45" s="74"/>
      <c r="G45" s="74"/>
      <c r="H45" s="74"/>
      <c r="I45" s="75"/>
      <c r="J45" s="76"/>
      <c r="K45" s="74"/>
      <c r="L45" s="74"/>
      <c r="M45" s="74"/>
      <c r="N45" s="74"/>
      <c r="O45" s="74"/>
      <c r="P45" s="74"/>
      <c r="Q45" s="75"/>
      <c r="R45" s="77"/>
      <c r="S45" s="75"/>
    </row>
    <row r="46" spans="1:19" s="4" customFormat="1" ht="13.5" customHeight="1">
      <c r="A46" s="42"/>
      <c r="B46" s="41"/>
      <c r="C46" s="50"/>
      <c r="D46" s="7"/>
      <c r="E46" s="7"/>
      <c r="F46" s="7"/>
      <c r="G46" s="7"/>
      <c r="H46" s="7"/>
      <c r="I46" s="51"/>
      <c r="J46" s="58"/>
      <c r="Q46" s="56"/>
      <c r="R46" s="62"/>
      <c r="S46" s="51"/>
    </row>
    <row r="47" spans="1:19" ht="13.5" customHeight="1">
      <c r="A47" s="38" t="s">
        <v>15</v>
      </c>
      <c r="B47" s="41"/>
      <c r="C47" s="50"/>
      <c r="D47" s="7"/>
      <c r="E47" s="7"/>
      <c r="F47" s="7"/>
      <c r="G47" s="7"/>
      <c r="H47" s="7"/>
      <c r="I47" s="51"/>
      <c r="J47" s="58"/>
      <c r="K47" s="4"/>
      <c r="L47" s="4"/>
      <c r="M47" s="4"/>
      <c r="N47" s="4"/>
      <c r="O47" s="4"/>
      <c r="P47" s="4"/>
      <c r="Q47" s="56"/>
      <c r="R47" s="62"/>
      <c r="S47" s="51"/>
    </row>
    <row r="48" spans="1:19" ht="13.5" customHeight="1">
      <c r="A48" s="43" t="s">
        <v>31</v>
      </c>
      <c r="B48" s="41"/>
      <c r="C48" s="7">
        <v>70627088.3</v>
      </c>
      <c r="D48" s="7"/>
      <c r="E48" s="7">
        <v>919083597.67</v>
      </c>
      <c r="F48" s="7"/>
      <c r="G48" s="7">
        <v>824670604.32</v>
      </c>
      <c r="H48" s="7"/>
      <c r="I48" s="59">
        <f>C48/$C$66</f>
        <v>0.4099996728441577</v>
      </c>
      <c r="J48" s="58"/>
      <c r="K48" s="7">
        <v>86171119.81</v>
      </c>
      <c r="L48" s="7"/>
      <c r="M48" s="7">
        <v>1030783180.21</v>
      </c>
      <c r="N48" s="7"/>
      <c r="O48" s="7">
        <v>976245584</v>
      </c>
      <c r="P48" s="7"/>
      <c r="Q48" s="59">
        <f>K48/$K$66</f>
        <v>0.35243155064153486</v>
      </c>
      <c r="R48" s="62"/>
      <c r="S48" s="51">
        <v>0</v>
      </c>
    </row>
    <row r="49" spans="1:19" ht="13.5" customHeight="1">
      <c r="A49" s="43" t="s">
        <v>37</v>
      </c>
      <c r="B49" s="41"/>
      <c r="C49" s="7">
        <v>2960345.21</v>
      </c>
      <c r="D49" s="7"/>
      <c r="E49" s="7">
        <v>39518126.88</v>
      </c>
      <c r="F49" s="7"/>
      <c r="G49" s="7">
        <v>41562629.61</v>
      </c>
      <c r="H49" s="7"/>
      <c r="I49" s="59">
        <f>C49/$C$66</f>
        <v>0.017185199005376094</v>
      </c>
      <c r="J49" s="58"/>
      <c r="K49" s="7">
        <v>5571070.27</v>
      </c>
      <c r="L49" s="7"/>
      <c r="M49" s="7">
        <v>43153448.15</v>
      </c>
      <c r="N49" s="7"/>
      <c r="O49" s="7">
        <v>43213549.4</v>
      </c>
      <c r="P49" s="7"/>
      <c r="Q49" s="59">
        <f>K49/$K$66</f>
        <v>0.02278513889941584</v>
      </c>
      <c r="R49" s="62"/>
      <c r="S49" s="51">
        <f aca="true" t="shared" si="0" ref="S48:S53">(K49-C49)/K49</f>
        <v>0.46862181474512254</v>
      </c>
    </row>
    <row r="50" spans="1:19" ht="13.5" customHeight="1">
      <c r="A50" s="43" t="s">
        <v>39</v>
      </c>
      <c r="B50" s="41"/>
      <c r="C50" s="7">
        <v>0</v>
      </c>
      <c r="D50" s="7"/>
      <c r="E50" s="7">
        <v>0</v>
      </c>
      <c r="F50" s="7"/>
      <c r="G50" s="7">
        <v>0</v>
      </c>
      <c r="H50" s="7"/>
      <c r="I50" s="59">
        <f>C50/$C$66</f>
        <v>0</v>
      </c>
      <c r="J50" s="58"/>
      <c r="K50" s="7">
        <v>0</v>
      </c>
      <c r="L50" s="7"/>
      <c r="M50" s="7">
        <v>0</v>
      </c>
      <c r="N50" s="7"/>
      <c r="O50" s="7">
        <v>0</v>
      </c>
      <c r="P50" s="7"/>
      <c r="Q50" s="59">
        <f>K50/$K$66</f>
        <v>0</v>
      </c>
      <c r="R50" s="62"/>
      <c r="S50" s="51">
        <v>0</v>
      </c>
    </row>
    <row r="51" spans="1:19" ht="13.5" customHeight="1">
      <c r="A51" s="43" t="s">
        <v>32</v>
      </c>
      <c r="B51" s="41"/>
      <c r="C51" s="7">
        <v>-30047.01</v>
      </c>
      <c r="D51" s="7">
        <v>9485.48</v>
      </c>
      <c r="E51" s="7">
        <v>5620302.99</v>
      </c>
      <c r="F51" s="7"/>
      <c r="G51" s="7">
        <v>5650350.4</v>
      </c>
      <c r="H51" s="7"/>
      <c r="I51" s="59">
        <f>C51/$C$66</f>
        <v>-0.0001744269028565508</v>
      </c>
      <c r="J51" s="57"/>
      <c r="K51" s="7">
        <v>-2819</v>
      </c>
      <c r="L51" s="7">
        <v>9485.48</v>
      </c>
      <c r="M51" s="7">
        <v>6609252</v>
      </c>
      <c r="N51" s="7"/>
      <c r="O51" s="7">
        <v>5904168</v>
      </c>
      <c r="P51" s="7"/>
      <c r="Q51" s="59">
        <f>K51/$K$66</f>
        <v>-1.1529437512812643E-05</v>
      </c>
      <c r="R51" s="62"/>
      <c r="S51" s="51">
        <f t="shared" si="0"/>
        <v>-9.658747782901738</v>
      </c>
    </row>
    <row r="52" spans="1:19" ht="13.5" customHeight="1">
      <c r="A52" s="43" t="s">
        <v>33</v>
      </c>
      <c r="B52" s="41"/>
      <c r="C52" s="8">
        <v>6889526</v>
      </c>
      <c r="D52" s="7"/>
      <c r="E52" s="8">
        <v>82674312.77</v>
      </c>
      <c r="F52" s="7"/>
      <c r="G52" s="8">
        <v>86921521.75</v>
      </c>
      <c r="H52" s="7"/>
      <c r="I52" s="60">
        <f>C52/$C$66</f>
        <v>0.039994617844826524</v>
      </c>
      <c r="J52" s="57"/>
      <c r="K52" s="8">
        <v>16875415</v>
      </c>
      <c r="L52" s="7"/>
      <c r="M52" s="8">
        <v>101252492.99</v>
      </c>
      <c r="N52" s="7"/>
      <c r="O52" s="8">
        <v>101430765</v>
      </c>
      <c r="P52" s="7"/>
      <c r="Q52" s="59">
        <f>K52/$K$66</f>
        <v>0.0690188161565382</v>
      </c>
      <c r="R52" s="62"/>
      <c r="S52" s="51">
        <v>0</v>
      </c>
    </row>
    <row r="53" spans="1:19" ht="13.5" customHeight="1">
      <c r="A53" s="43"/>
      <c r="B53" s="41"/>
      <c r="C53" s="7">
        <f>SUM(C48:C52)</f>
        <v>80446912.49999999</v>
      </c>
      <c r="D53" s="7"/>
      <c r="E53" s="7">
        <f>SUM(E48:E52)</f>
        <v>1046896340.31</v>
      </c>
      <c r="F53" s="7"/>
      <c r="G53" s="7">
        <f>SUM(G48:G52)</f>
        <v>958805106.08</v>
      </c>
      <c r="H53" s="7"/>
      <c r="I53" s="59">
        <f>SUM(I48:I52)</f>
        <v>0.4670050627915038</v>
      </c>
      <c r="J53" s="58"/>
      <c r="K53" s="7">
        <f>SUM(K48:K52)</f>
        <v>108614786.08</v>
      </c>
      <c r="L53" s="7"/>
      <c r="M53" s="7">
        <f>SUM(M48:M52)</f>
        <v>1181798373.3500001</v>
      </c>
      <c r="N53" s="7"/>
      <c r="O53" s="7">
        <f>SUM(O48:O52)</f>
        <v>1126794066.4</v>
      </c>
      <c r="P53" s="7"/>
      <c r="Q53" s="84">
        <f>SUM(Q48:Q52)</f>
        <v>0.4442239762599761</v>
      </c>
      <c r="R53" s="62"/>
      <c r="S53" s="85">
        <f t="shared" si="0"/>
        <v>0.2593373756612937</v>
      </c>
    </row>
    <row r="54" spans="1:19" ht="13.5" customHeight="1" thickBot="1">
      <c r="A54" s="35"/>
      <c r="B54" s="36"/>
      <c r="C54" s="35"/>
      <c r="D54" s="10"/>
      <c r="E54" s="10"/>
      <c r="F54" s="10"/>
      <c r="G54" s="10"/>
      <c r="H54" s="10"/>
      <c r="I54" s="49"/>
      <c r="J54" s="58"/>
      <c r="K54" s="4"/>
      <c r="L54" s="4"/>
      <c r="M54" s="4"/>
      <c r="N54" s="4"/>
      <c r="O54" s="4"/>
      <c r="P54" s="4"/>
      <c r="Q54" s="56"/>
      <c r="R54" s="62"/>
      <c r="S54" s="49"/>
    </row>
    <row r="55" spans="1:19" s="4" customFormat="1" ht="34.5" customHeight="1" thickBot="1">
      <c r="A55" s="126" t="s">
        <v>30</v>
      </c>
      <c r="B55" s="127"/>
      <c r="C55" s="28">
        <f>C53</f>
        <v>80446912.49999999</v>
      </c>
      <c r="D55" s="28"/>
      <c r="E55" s="28">
        <f>E53</f>
        <v>1046896340.31</v>
      </c>
      <c r="F55" s="28"/>
      <c r="G55" s="28">
        <f>G53</f>
        <v>958805106.08</v>
      </c>
      <c r="H55" s="28"/>
      <c r="I55" s="63">
        <f>I53</f>
        <v>0.4670050627915038</v>
      </c>
      <c r="J55" s="31"/>
      <c r="K55" s="28">
        <f>K53</f>
        <v>108614786.08</v>
      </c>
      <c r="L55" s="28"/>
      <c r="M55" s="28">
        <f>M53</f>
        <v>1181798373.3500001</v>
      </c>
      <c r="N55" s="28"/>
      <c r="O55" s="28">
        <f>O53</f>
        <v>1126794066.4</v>
      </c>
      <c r="P55" s="28"/>
      <c r="Q55" s="63">
        <f>Q53</f>
        <v>0.4442239762599761</v>
      </c>
      <c r="R55" s="31"/>
      <c r="S55" s="29">
        <f>(K55-C55)/K55</f>
        <v>0.2593373756612937</v>
      </c>
    </row>
    <row r="56" spans="1:19" s="4" customFormat="1" ht="13.5" customHeight="1" thickBot="1">
      <c r="A56" s="43"/>
      <c r="B56" s="41"/>
      <c r="C56" s="50"/>
      <c r="D56" s="7"/>
      <c r="E56" s="7"/>
      <c r="F56" s="7"/>
      <c r="G56" s="7"/>
      <c r="H56" s="7"/>
      <c r="I56" s="51"/>
      <c r="J56" s="57"/>
      <c r="Q56" s="56"/>
      <c r="R56" s="62"/>
      <c r="S56" s="51"/>
    </row>
    <row r="57" spans="1:19" s="4" customFormat="1" ht="13.5" customHeight="1" thickBot="1">
      <c r="A57" s="78" t="s">
        <v>34</v>
      </c>
      <c r="B57" s="79"/>
      <c r="C57" s="73"/>
      <c r="D57" s="74"/>
      <c r="E57" s="74"/>
      <c r="F57" s="74"/>
      <c r="G57" s="74"/>
      <c r="H57" s="74"/>
      <c r="I57" s="75"/>
      <c r="J57" s="77"/>
      <c r="K57" s="72"/>
      <c r="L57" s="72"/>
      <c r="M57" s="72"/>
      <c r="N57" s="72"/>
      <c r="O57" s="72"/>
      <c r="P57" s="72"/>
      <c r="Q57" s="80"/>
      <c r="R57" s="77"/>
      <c r="S57" s="75"/>
    </row>
    <row r="58" spans="1:19" s="4" customFormat="1" ht="13.5" customHeight="1">
      <c r="A58" s="44"/>
      <c r="B58" s="45"/>
      <c r="C58" s="53"/>
      <c r="D58" s="11"/>
      <c r="E58" s="11"/>
      <c r="F58" s="11"/>
      <c r="G58" s="11"/>
      <c r="H58" s="11"/>
      <c r="I58" s="54"/>
      <c r="J58" s="57"/>
      <c r="K58" s="1"/>
      <c r="L58" s="1"/>
      <c r="M58" s="1"/>
      <c r="N58" s="1"/>
      <c r="O58" s="1"/>
      <c r="P58" s="1"/>
      <c r="Q58" s="61"/>
      <c r="R58" s="57"/>
      <c r="S58" s="54"/>
    </row>
    <row r="59" spans="1:19" s="4" customFormat="1" ht="13.5" customHeight="1">
      <c r="A59" s="38" t="s">
        <v>35</v>
      </c>
      <c r="B59" s="41"/>
      <c r="C59" s="50"/>
      <c r="D59" s="7"/>
      <c r="E59" s="7"/>
      <c r="F59" s="7"/>
      <c r="G59" s="7"/>
      <c r="H59" s="7"/>
      <c r="I59" s="51"/>
      <c r="J59" s="57"/>
      <c r="K59" s="1"/>
      <c r="L59" s="1"/>
      <c r="M59" s="1"/>
      <c r="N59" s="1"/>
      <c r="O59" s="1"/>
      <c r="P59" s="1"/>
      <c r="Q59" s="61"/>
      <c r="R59" s="57"/>
      <c r="S59" s="51"/>
    </row>
    <row r="60" spans="1:19" s="4" customFormat="1" ht="13.5" customHeight="1">
      <c r="A60" s="43" t="s">
        <v>19</v>
      </c>
      <c r="B60" s="41"/>
      <c r="C60" s="8">
        <v>80.5</v>
      </c>
      <c r="D60" s="7"/>
      <c r="E60" s="8">
        <v>2548678.55</v>
      </c>
      <c r="F60" s="7"/>
      <c r="G60" s="8">
        <v>0</v>
      </c>
      <c r="H60" s="7"/>
      <c r="I60" s="60">
        <f>C60/$C$66</f>
        <v>4.673132428135891E-07</v>
      </c>
      <c r="J60" s="57"/>
      <c r="K60" s="8">
        <v>0.15</v>
      </c>
      <c r="L60" s="7"/>
      <c r="M60" s="8">
        <v>102284.42</v>
      </c>
      <c r="N60" s="7"/>
      <c r="O60" s="8">
        <v>695101</v>
      </c>
      <c r="P60" s="7"/>
      <c r="Q60" s="60">
        <f>K60/$K$66</f>
        <v>6.134855008591332E-10</v>
      </c>
      <c r="R60" s="57"/>
      <c r="S60" s="52">
        <v>0</v>
      </c>
    </row>
    <row r="61" spans="1:19" s="4" customFormat="1" ht="13.5" customHeight="1">
      <c r="A61" s="44"/>
      <c r="B61" s="45"/>
      <c r="C61" s="7">
        <f>SUM(C60:C60)</f>
        <v>80.5</v>
      </c>
      <c r="D61" s="7"/>
      <c r="E61" s="7">
        <f>SUM(E60:E60)</f>
        <v>2548678.55</v>
      </c>
      <c r="F61" s="7"/>
      <c r="G61" s="7">
        <f>SUM(G60:G60)</f>
        <v>0</v>
      </c>
      <c r="H61" s="7"/>
      <c r="I61" s="59">
        <f>SUM(I60:I60)</f>
        <v>4.673132428135891E-07</v>
      </c>
      <c r="J61" s="57"/>
      <c r="K61" s="7">
        <f>SUM(K60:K60)</f>
        <v>0.15</v>
      </c>
      <c r="L61" s="7"/>
      <c r="M61" s="7">
        <f>SUM(M60:M60)</f>
        <v>102284.42</v>
      </c>
      <c r="N61" s="7"/>
      <c r="O61" s="7">
        <f>SUM(O60)</f>
        <v>695101</v>
      </c>
      <c r="P61" s="7"/>
      <c r="Q61" s="59">
        <f>SUM(Q60)</f>
        <v>6.134855008591332E-10</v>
      </c>
      <c r="R61" s="57"/>
      <c r="S61" s="51">
        <v>0</v>
      </c>
    </row>
    <row r="62" spans="1:19" s="1" customFormat="1" ht="13.5" customHeight="1" thickBot="1">
      <c r="A62" s="43"/>
      <c r="B62" s="45"/>
      <c r="C62" s="53"/>
      <c r="D62" s="11"/>
      <c r="E62" s="11"/>
      <c r="F62" s="11"/>
      <c r="G62" s="11"/>
      <c r="H62" s="11"/>
      <c r="I62" s="54"/>
      <c r="J62" s="57"/>
      <c r="Q62" s="61"/>
      <c r="R62" s="57"/>
      <c r="S62" s="54"/>
    </row>
    <row r="63" spans="1:19" ht="13.5" customHeight="1" thickBot="1">
      <c r="A63" s="25" t="s">
        <v>36</v>
      </c>
      <c r="B63" s="26"/>
      <c r="C63" s="27">
        <f>C61</f>
        <v>80.5</v>
      </c>
      <c r="D63" s="64"/>
      <c r="E63" s="28">
        <f>E61</f>
        <v>2548678.55</v>
      </c>
      <c r="F63" s="28"/>
      <c r="G63" s="28">
        <f>G61</f>
        <v>0</v>
      </c>
      <c r="H63" s="64"/>
      <c r="I63" s="63">
        <f>I61</f>
        <v>4.673132428135891E-07</v>
      </c>
      <c r="J63" s="65"/>
      <c r="K63" s="28">
        <f>K61</f>
        <v>0.15</v>
      </c>
      <c r="L63" s="64"/>
      <c r="M63" s="28">
        <f>M61</f>
        <v>102284.42</v>
      </c>
      <c r="N63" s="28"/>
      <c r="O63" s="28">
        <f>O61</f>
        <v>695101</v>
      </c>
      <c r="P63" s="64"/>
      <c r="Q63" s="63">
        <f>Q61</f>
        <v>6.134855008591332E-10</v>
      </c>
      <c r="R63" s="31"/>
      <c r="S63" s="29">
        <v>0</v>
      </c>
    </row>
    <row r="64" spans="1:19" s="4" customFormat="1" ht="13.5" customHeight="1">
      <c r="A64" s="42"/>
      <c r="B64" s="41"/>
      <c r="C64" s="50"/>
      <c r="D64" s="7"/>
      <c r="E64" s="7"/>
      <c r="F64" s="7"/>
      <c r="G64" s="7"/>
      <c r="H64" s="7"/>
      <c r="I64" s="51"/>
      <c r="J64" s="58"/>
      <c r="Q64" s="56"/>
      <c r="R64" s="62"/>
      <c r="S64" s="51"/>
    </row>
    <row r="65" spans="1:19" ht="13.5" customHeight="1" thickBot="1">
      <c r="A65" s="42"/>
      <c r="B65" s="41"/>
      <c r="C65" s="50"/>
      <c r="D65" s="7"/>
      <c r="E65" s="7"/>
      <c r="F65" s="7"/>
      <c r="G65" s="7"/>
      <c r="H65" s="7"/>
      <c r="I65" s="51"/>
      <c r="J65" s="58"/>
      <c r="K65" s="4"/>
      <c r="L65" s="4"/>
      <c r="M65" s="4"/>
      <c r="N65" s="4"/>
      <c r="O65" s="4"/>
      <c r="P65" s="4"/>
      <c r="Q65" s="56"/>
      <c r="R65" s="62"/>
      <c r="S65" s="51"/>
    </row>
    <row r="66" spans="1:19" s="15" customFormat="1" ht="20.25" thickBot="1">
      <c r="A66" s="32" t="s">
        <v>17</v>
      </c>
      <c r="B66" s="33"/>
      <c r="C66" s="66">
        <f>C43+C55+C63</f>
        <v>172261328.42999998</v>
      </c>
      <c r="D66" s="67"/>
      <c r="E66" s="67">
        <f>E43+E55+E63</f>
        <v>2461264068.86</v>
      </c>
      <c r="F66" s="67"/>
      <c r="G66" s="67">
        <f>G43+G55+G63</f>
        <v>2078308076.3200002</v>
      </c>
      <c r="H66" s="67"/>
      <c r="I66" s="68">
        <f>I43+I55+I63</f>
        <v>1.0000000000000002</v>
      </c>
      <c r="J66" s="69"/>
      <c r="K66" s="67">
        <f>K43+K55+K63</f>
        <v>244504556.00000003</v>
      </c>
      <c r="L66" s="67"/>
      <c r="M66" s="67">
        <f>M43+M55+M63</f>
        <v>3061405952.59</v>
      </c>
      <c r="N66" s="67"/>
      <c r="O66" s="67">
        <f>O43+O55+O63</f>
        <v>2604037422.91</v>
      </c>
      <c r="P66" s="67"/>
      <c r="Q66" s="68">
        <f>Q43+Q55+Q63</f>
        <v>0.9999999999999999</v>
      </c>
      <c r="R66" s="31"/>
      <c r="S66" s="68">
        <f>(K66-C66)/K66</f>
        <v>0.29546781766307884</v>
      </c>
    </row>
    <row r="67" spans="1:10" s="15" customFormat="1" ht="13.5" customHeight="1">
      <c r="A67" s="9"/>
      <c r="B67" s="14"/>
      <c r="C67" s="11"/>
      <c r="D67" s="11"/>
      <c r="E67" s="11"/>
      <c r="F67" s="11"/>
      <c r="G67" s="11"/>
      <c r="H67" s="11"/>
      <c r="I67" s="12"/>
      <c r="J67" s="6"/>
    </row>
    <row r="68" spans="1:10" s="15" customFormat="1" ht="13.5" customHeight="1">
      <c r="A68" s="9"/>
      <c r="B68" s="14"/>
      <c r="C68" s="11"/>
      <c r="D68" s="11"/>
      <c r="E68" s="11"/>
      <c r="F68" s="11"/>
      <c r="G68" s="11"/>
      <c r="H68" s="11"/>
      <c r="I68" s="12"/>
      <c r="J68" s="6"/>
    </row>
    <row r="69" spans="1:10" ht="13.5" customHeight="1">
      <c r="A69" s="2"/>
      <c r="B69" s="2"/>
      <c r="C69" s="2"/>
      <c r="D69" s="2"/>
      <c r="E69" s="2"/>
      <c r="F69" s="2"/>
      <c r="G69" s="2"/>
      <c r="H69" s="2"/>
      <c r="I69" s="5"/>
      <c r="J69" s="13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6"/>
    </row>
    <row r="71" spans="1:10" ht="13.5" customHeight="1">
      <c r="A71" s="16"/>
      <c r="B71" s="16"/>
      <c r="C71" s="17"/>
      <c r="D71" s="17"/>
      <c r="E71" s="17"/>
      <c r="F71" s="17"/>
      <c r="G71" s="18"/>
      <c r="H71" s="18"/>
      <c r="I71" s="19"/>
      <c r="J71" s="6"/>
    </row>
    <row r="72" spans="1:10" ht="13.5" customHeight="1">
      <c r="A72" s="16"/>
      <c r="B72" s="16"/>
      <c r="C72" s="17"/>
      <c r="D72" s="17"/>
      <c r="E72" s="17"/>
      <c r="F72" s="17"/>
      <c r="G72" s="18"/>
      <c r="H72" s="18"/>
      <c r="I72" s="19"/>
      <c r="J72" s="1"/>
    </row>
    <row r="73" spans="1:10" ht="13.5" customHeight="1">
      <c r="A73" s="20"/>
      <c r="B73" s="21"/>
      <c r="C73" s="22"/>
      <c r="D73" s="22"/>
      <c r="G73" s="20"/>
      <c r="H73" s="20"/>
      <c r="I73" s="23"/>
      <c r="J73" s="1"/>
    </row>
    <row r="74" spans="1:10" ht="13.5" customHeight="1">
      <c r="A74" s="20"/>
      <c r="B74" s="21"/>
      <c r="C74" s="22"/>
      <c r="D74" s="22"/>
      <c r="G74" s="20"/>
      <c r="H74" s="20"/>
      <c r="I74" s="23"/>
      <c r="J74" s="1"/>
    </row>
    <row r="75" spans="3:10" ht="13.5" customHeight="1">
      <c r="C75" s="22"/>
      <c r="D75" s="22"/>
      <c r="J75" s="1"/>
    </row>
    <row r="76" ht="13.5" customHeight="1">
      <c r="J76" s="1"/>
    </row>
    <row r="77" spans="3:10" ht="13.5" customHeight="1">
      <c r="C77" s="22"/>
      <c r="D77" s="22"/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spans="2:10" ht="13.5" customHeight="1">
      <c r="B84" s="21"/>
      <c r="J84" s="1"/>
    </row>
    <row r="85" spans="2:10" ht="13.5" customHeight="1">
      <c r="B85" s="21"/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</sheetData>
  <sheetProtection/>
  <mergeCells count="6">
    <mergeCell ref="A55:B55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2023-02-02T18:24:34Z</cp:lastPrinted>
  <dcterms:created xsi:type="dcterms:W3CDTF">2009-02-19T19:53:26Z</dcterms:created>
  <dcterms:modified xsi:type="dcterms:W3CDTF">2023-02-02T18:24:36Z</dcterms:modified>
  <cp:category/>
  <cp:version/>
  <cp:contentType/>
  <cp:contentStatus/>
</cp:coreProperties>
</file>