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555" windowHeight="11640" activeTab="0"/>
  </bookViews>
  <sheets>
    <sheet name="FEBRERO 2017" sheetId="1" r:id="rId1"/>
  </sheets>
  <externalReferences>
    <externalReference r:id="rId4"/>
  </externalReferences>
  <definedNames>
    <definedName name="A_impresión_IM" localSheetId="0">'FEBRERO 2017'!$A$8:$J$74</definedName>
    <definedName name="A_impresión_IM">#REF!</definedName>
    <definedName name="_xlnm.Print_Area" localSheetId="0">'FEBRERO 2017'!$A$1:$S$67</definedName>
    <definedName name="TOTALA" localSheetId="0">'FEBRERO 2017'!$E$67</definedName>
    <definedName name="TOTALA">#REF!</definedName>
    <definedName name="TOTALE" localSheetId="0">'FEBRERO 2017'!#REF!</definedName>
    <definedName name="TOTALE">#REF!</definedName>
    <definedName name="TOTALEG">'[1]CONGRESO 1ER.TRI.2002'!#REF!</definedName>
    <definedName name="TOTALEGR">'[1]CONGRESO 1ER.TRI.2002'!#REF!</definedName>
    <definedName name="TOTALEGRE">'[1]CONGRESO 1ER.TRI.2002'!#REF!</definedName>
    <definedName name="TOTALEGRES">'[1]CONGRESO 1ER.TRI.2002'!#REF!</definedName>
  </definedNames>
  <calcPr fullCalcOnLoad="1"/>
</workbook>
</file>

<file path=xl/sharedStrings.xml><?xml version="1.0" encoding="utf-8"?>
<sst xmlns="http://schemas.openxmlformats.org/spreadsheetml/2006/main" count="51" uniqueCount="48">
  <si>
    <t>ESTADO DE ORIGEN DE FONDOS</t>
  </si>
  <si>
    <t>ACUMULADO</t>
  </si>
  <si>
    <t>PRESUPUESTO</t>
  </si>
  <si>
    <t>PROP.</t>
  </si>
  <si>
    <t>IMPUESTOS:</t>
  </si>
  <si>
    <t>ADQUISICION DE INMUEBLES</t>
  </si>
  <si>
    <t>PREDIAL</t>
  </si>
  <si>
    <t>DIVERSIONES Y ESPECTACULOS</t>
  </si>
  <si>
    <t>CONSTRUCCIONES Y URBANIZA.</t>
  </si>
  <si>
    <t>INSCRIPCIONES Y REFRENDOS</t>
  </si>
  <si>
    <t>DERECHOS DIVERSOS</t>
  </si>
  <si>
    <t>RENDIMIENTOS BANCARIOS</t>
  </si>
  <si>
    <t>DIVERSOS PRODUCTOS</t>
  </si>
  <si>
    <t>DONATIVOS</t>
  </si>
  <si>
    <t>APROVECHAMIENTOS DIVERSOS</t>
  </si>
  <si>
    <t>PARTICIPACIONES:</t>
  </si>
  <si>
    <t xml:space="preserve"> </t>
  </si>
  <si>
    <t>INGRESOS TOTALES:</t>
  </si>
  <si>
    <t>SUB TOTAL INGRESOS</t>
  </si>
  <si>
    <t>INGRESOS DIVERSOS</t>
  </si>
  <si>
    <t>MUNICIPIO DE SAN PEDRO GARZA GARCIA, N.L.</t>
  </si>
  <si>
    <t>EXPEDICIÓN DE LICENCIAS Y PERMISOS</t>
  </si>
  <si>
    <t>MULTAS</t>
  </si>
  <si>
    <t>RECARGOS</t>
  </si>
  <si>
    <t>CONTRIBUCIONES 7 Y 17%.</t>
  </si>
  <si>
    <t>PRODUCTOS DE TIPO CORRIENTE:</t>
  </si>
  <si>
    <t>ARRENDAMIENTO Y EXPLOT. BIENES MUNICIPALES.</t>
  </si>
  <si>
    <t>APROVECHAMIENTOS DE TIPO CORRIENTE:</t>
  </si>
  <si>
    <t>DERECHOS:</t>
  </si>
  <si>
    <t>PARTICIPACIONES, APORTACIONES, TRANSFERENCIAS, ASIGNACIONES</t>
  </si>
  <si>
    <t>INGRESOS DE GESTIÓN</t>
  </si>
  <si>
    <t>SUBTOTAL PARTICIPACIONES, APORTACIONES, TRANSFERENCIAS, ASIGNACIONES</t>
  </si>
  <si>
    <t>PARTICIPACIONES</t>
  </si>
  <si>
    <t>OTRAS PARTICIPACONES FEDERALES</t>
  </si>
  <si>
    <t>IMPUESTO DE TENENCIA</t>
  </si>
  <si>
    <t>APORTACIONES FEDERALES FAISM</t>
  </si>
  <si>
    <t>APORTACIONES FEDERALES FAFM</t>
  </si>
  <si>
    <t>OTROS INGRESOS Y BENEFICIOS</t>
  </si>
  <si>
    <t>OTROS INGRESOS Y BENEFICIOS VARIOS</t>
  </si>
  <si>
    <t>SUBTOTAL OTROS INGRESOS Y BENEFICIOS VARIOS</t>
  </si>
  <si>
    <t>APORTACIONES ESTATALES</t>
  </si>
  <si>
    <t>ACCESORIOS DE IMPUESTO (RECARGOS)</t>
  </si>
  <si>
    <t>VENTA DE BIENES MUNICIPALES</t>
  </si>
  <si>
    <t>APORTACIONES FEDERALES</t>
  </si>
  <si>
    <t>PARTICIPACIONES ESTATALES</t>
  </si>
  <si>
    <t>2021 VS 2020</t>
  </si>
  <si>
    <t>COMPARATIVO MES JULIO DE  2020 VS MES DE JULIO 2021</t>
  </si>
  <si>
    <t>JULIO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</si>
</sst>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%"/>
    <numFmt numFmtId="174" formatCode="0.000%"/>
    <numFmt numFmtId="175" formatCode="0.0000%"/>
    <numFmt numFmtId="176" formatCode="#,##0.00_ ;\-#,##0.00\ "/>
  </numFmts>
  <fonts count="53">
    <font>
      <sz val="10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Courier New"/>
      <family val="3"/>
    </font>
    <font>
      <u val="single"/>
      <sz val="10"/>
      <color indexed="36"/>
      <name val="Courier New"/>
      <family val="3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Courier New"/>
      <family val="3"/>
    </font>
    <font>
      <b/>
      <sz val="12"/>
      <name val="Helv"/>
      <family val="0"/>
    </font>
    <font>
      <b/>
      <sz val="14"/>
      <name val="Helv"/>
      <family val="0"/>
    </font>
    <font>
      <sz val="14"/>
      <name val="Courier New"/>
      <family val="3"/>
    </font>
    <font>
      <b/>
      <sz val="15"/>
      <name val="Arial"/>
      <family val="2"/>
    </font>
    <font>
      <b/>
      <sz val="10"/>
      <name val="Helv"/>
      <family val="0"/>
    </font>
    <font>
      <b/>
      <sz val="11"/>
      <name val="Arial"/>
      <family val="2"/>
    </font>
    <font>
      <b/>
      <sz val="11"/>
      <name val="Helv"/>
      <family val="0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gray125">
        <fgColor indexed="8"/>
        <bgColor indexed="22"/>
      </patternFill>
    </fill>
    <fill>
      <patternFill patternType="gray125">
        <bgColor indexed="22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12">
    <xf numFmtId="172" fontId="0" fillId="0" borderId="0" xfId="0" applyAlignment="1">
      <alignment/>
    </xf>
    <xf numFmtId="172" fontId="0" fillId="0" borderId="0" xfId="0" applyFill="1" applyBorder="1" applyAlignment="1">
      <alignment/>
    </xf>
    <xf numFmtId="172" fontId="9" fillId="0" borderId="0" xfId="0" applyFont="1" applyAlignment="1">
      <alignment horizontal="center" vertical="center"/>
    </xf>
    <xf numFmtId="9" fontId="9" fillId="0" borderId="0" xfId="0" applyNumberFormat="1" applyFont="1" applyAlignment="1">
      <alignment horizontal="center" vertical="center"/>
    </xf>
    <xf numFmtId="172" fontId="6" fillId="0" borderId="0" xfId="0" applyFont="1" applyAlignment="1">
      <alignment vertical="center"/>
    </xf>
    <xf numFmtId="172" fontId="13" fillId="0" borderId="0" xfId="0" applyFont="1" applyAlignment="1">
      <alignment/>
    </xf>
    <xf numFmtId="172" fontId="0" fillId="0" borderId="0" xfId="0" applyBorder="1" applyAlignment="1">
      <alignment/>
    </xf>
    <xf numFmtId="9" fontId="6" fillId="0" borderId="0" xfId="0" applyNumberFormat="1" applyFont="1" applyAlignment="1">
      <alignment vertical="center"/>
    </xf>
    <xf numFmtId="172" fontId="17" fillId="0" borderId="0" xfId="0" applyFont="1" applyFill="1" applyBorder="1" applyAlignment="1">
      <alignment/>
    </xf>
    <xf numFmtId="37" fontId="16" fillId="0" borderId="0" xfId="0" applyNumberFormat="1" applyFont="1" applyBorder="1" applyAlignment="1" applyProtection="1">
      <alignment vertical="center"/>
      <protection/>
    </xf>
    <xf numFmtId="37" fontId="16" fillId="0" borderId="10" xfId="0" applyNumberFormat="1" applyFont="1" applyBorder="1" applyAlignment="1" applyProtection="1">
      <alignment vertical="center"/>
      <protection/>
    </xf>
    <xf numFmtId="172" fontId="16" fillId="0" borderId="0" xfId="0" applyNumberFormat="1" applyFont="1" applyFill="1" applyAlignment="1" applyProtection="1">
      <alignment horizontal="left" vertical="center"/>
      <protection/>
    </xf>
    <xf numFmtId="172" fontId="6" fillId="0" borderId="0" xfId="0" applyFont="1" applyBorder="1" applyAlignment="1">
      <alignment vertical="center"/>
    </xf>
    <xf numFmtId="37" fontId="16" fillId="0" borderId="0" xfId="0" applyNumberFormat="1" applyFont="1" applyFill="1" applyBorder="1" applyAlignment="1" applyProtection="1">
      <alignment vertical="center"/>
      <protection/>
    </xf>
    <xf numFmtId="9" fontId="16" fillId="0" borderId="0" xfId="0" applyNumberFormat="1" applyFont="1" applyFill="1" applyBorder="1" applyAlignment="1" applyProtection="1">
      <alignment vertical="center"/>
      <protection/>
    </xf>
    <xf numFmtId="172" fontId="18" fillId="0" borderId="0" xfId="0" applyFont="1" applyFill="1" applyBorder="1" applyAlignment="1">
      <alignment/>
    </xf>
    <xf numFmtId="172" fontId="16" fillId="0" borderId="0" xfId="0" applyFont="1" applyFill="1" applyAlignment="1">
      <alignment vertical="center"/>
    </xf>
    <xf numFmtId="172" fontId="0" fillId="0" borderId="0" xfId="0" applyFill="1" applyAlignment="1">
      <alignment/>
    </xf>
    <xf numFmtId="172" fontId="17" fillId="0" borderId="0" xfId="0" applyFont="1" applyAlignment="1">
      <alignment/>
    </xf>
    <xf numFmtId="37" fontId="17" fillId="0" borderId="0" xfId="0" applyNumberFormat="1" applyFont="1" applyAlignment="1" applyProtection="1">
      <alignment/>
      <protection/>
    </xf>
    <xf numFmtId="172" fontId="18" fillId="0" borderId="0" xfId="0" applyFont="1" applyAlignment="1">
      <alignment/>
    </xf>
    <xf numFmtId="9" fontId="18" fillId="0" borderId="0" xfId="0" applyNumberFormat="1" applyFont="1" applyAlignment="1">
      <alignment/>
    </xf>
    <xf numFmtId="172" fontId="15" fillId="0" borderId="0" xfId="0" applyNumberFormat="1" applyFont="1" applyAlignment="1" applyProtection="1">
      <alignment horizontal="left"/>
      <protection/>
    </xf>
    <xf numFmtId="172" fontId="15" fillId="0" borderId="0" xfId="0" applyFont="1" applyAlignment="1">
      <alignment/>
    </xf>
    <xf numFmtId="37" fontId="15" fillId="0" borderId="0" xfId="0" applyNumberFormat="1" applyFont="1" applyAlignment="1" applyProtection="1">
      <alignment/>
      <protection/>
    </xf>
    <xf numFmtId="9" fontId="15" fillId="0" borderId="0" xfId="0" applyNumberFormat="1" applyFont="1" applyAlignment="1" applyProtection="1">
      <alignment horizontal="left"/>
      <protection/>
    </xf>
    <xf numFmtId="9" fontId="0" fillId="0" borderId="0" xfId="0" applyNumberFormat="1" applyAlignment="1">
      <alignment/>
    </xf>
    <xf numFmtId="172" fontId="16" fillId="33" borderId="11" xfId="0" applyFont="1" applyFill="1" applyBorder="1" applyAlignment="1">
      <alignment vertical="center"/>
    </xf>
    <xf numFmtId="172" fontId="16" fillId="33" borderId="12" xfId="0" applyFont="1" applyFill="1" applyBorder="1" applyAlignment="1">
      <alignment vertical="center"/>
    </xf>
    <xf numFmtId="37" fontId="16" fillId="33" borderId="11" xfId="0" applyNumberFormat="1" applyFont="1" applyFill="1" applyBorder="1" applyAlignment="1" applyProtection="1">
      <alignment vertical="center"/>
      <protection/>
    </xf>
    <xf numFmtId="37" fontId="16" fillId="33" borderId="13" xfId="0" applyNumberFormat="1" applyFont="1" applyFill="1" applyBorder="1" applyAlignment="1" applyProtection="1">
      <alignment vertical="center"/>
      <protection/>
    </xf>
    <xf numFmtId="9" fontId="16" fillId="33" borderId="12" xfId="0" applyNumberFormat="1" applyFont="1" applyFill="1" applyBorder="1" applyAlignment="1" applyProtection="1">
      <alignment vertical="center"/>
      <protection/>
    </xf>
    <xf numFmtId="172" fontId="17" fillId="33" borderId="11" xfId="0" applyFont="1" applyFill="1" applyBorder="1" applyAlignment="1">
      <alignment/>
    </xf>
    <xf numFmtId="172" fontId="0" fillId="33" borderId="11" xfId="0" applyFill="1" applyBorder="1" applyAlignment="1">
      <alignment/>
    </xf>
    <xf numFmtId="172" fontId="8" fillId="33" borderId="11" xfId="0" applyNumberFormat="1" applyFont="1" applyFill="1" applyBorder="1" applyAlignment="1" applyProtection="1">
      <alignment horizontal="left" vertical="center"/>
      <protection/>
    </xf>
    <xf numFmtId="172" fontId="8" fillId="33" borderId="12" xfId="0" applyFont="1" applyFill="1" applyBorder="1" applyAlignment="1">
      <alignment vertical="center"/>
    </xf>
    <xf numFmtId="9" fontId="16" fillId="0" borderId="14" xfId="0" applyNumberFormat="1" applyFont="1" applyBorder="1" applyAlignment="1" applyProtection="1">
      <alignment horizontal="center" vertical="center"/>
      <protection/>
    </xf>
    <xf numFmtId="172" fontId="9" fillId="0" borderId="15" xfId="0" applyFont="1" applyBorder="1" applyAlignment="1">
      <alignment horizontal="center" vertical="center"/>
    </xf>
    <xf numFmtId="172" fontId="9" fillId="0" borderId="16" xfId="0" applyFont="1" applyBorder="1" applyAlignment="1">
      <alignment horizontal="center" vertical="center"/>
    </xf>
    <xf numFmtId="172" fontId="6" fillId="0" borderId="17" xfId="0" applyFont="1" applyBorder="1" applyAlignment="1">
      <alignment vertical="center"/>
    </xf>
    <xf numFmtId="172" fontId="6" fillId="0" borderId="14" xfId="0" applyFont="1" applyBorder="1" applyAlignment="1">
      <alignment vertical="center"/>
    </xf>
    <xf numFmtId="172" fontId="14" fillId="0" borderId="14" xfId="0" applyFont="1" applyBorder="1" applyAlignment="1">
      <alignment vertical="center"/>
    </xf>
    <xf numFmtId="172" fontId="16" fillId="34" borderId="17" xfId="0" applyNumberFormat="1" applyFont="1" applyFill="1" applyBorder="1" applyAlignment="1" applyProtection="1">
      <alignment horizontal="left" vertical="center"/>
      <protection/>
    </xf>
    <xf numFmtId="172" fontId="1" fillId="0" borderId="14" xfId="0" applyFont="1" applyBorder="1" applyAlignment="1">
      <alignment vertical="center"/>
    </xf>
    <xf numFmtId="172" fontId="16" fillId="0" borderId="17" xfId="0" applyNumberFormat="1" applyFont="1" applyBorder="1" applyAlignment="1" applyProtection="1">
      <alignment horizontal="left" vertical="center"/>
      <protection/>
    </xf>
    <xf numFmtId="172" fontId="16" fillId="0" borderId="14" xfId="0" applyFont="1" applyBorder="1" applyAlignment="1">
      <alignment vertical="center"/>
    </xf>
    <xf numFmtId="172" fontId="16" fillId="0" borderId="17" xfId="0" applyFont="1" applyBorder="1" applyAlignment="1">
      <alignment vertical="center"/>
    </xf>
    <xf numFmtId="172" fontId="16" fillId="0" borderId="17" xfId="0" applyNumberFormat="1" applyFont="1" applyFill="1" applyBorder="1" applyAlignment="1" applyProtection="1">
      <alignment horizontal="left" vertical="center"/>
      <protection/>
    </xf>
    <xf numFmtId="172" fontId="16" fillId="0" borderId="17" xfId="0" applyFont="1" applyFill="1" applyBorder="1" applyAlignment="1">
      <alignment vertical="center"/>
    </xf>
    <xf numFmtId="172" fontId="16" fillId="0" borderId="14" xfId="0" applyFont="1" applyFill="1" applyBorder="1" applyAlignment="1">
      <alignment vertical="center"/>
    </xf>
    <xf numFmtId="172" fontId="9" fillId="0" borderId="0" xfId="0" applyFont="1" applyBorder="1" applyAlignment="1">
      <alignment vertical="center"/>
    </xf>
    <xf numFmtId="9" fontId="9" fillId="0" borderId="14" xfId="0" applyNumberFormat="1" applyFont="1" applyBorder="1" applyAlignment="1">
      <alignment vertical="center"/>
    </xf>
    <xf numFmtId="172" fontId="9" fillId="0" borderId="0" xfId="0" applyNumberFormat="1" applyFont="1" applyBorder="1" applyAlignment="1" applyProtection="1">
      <alignment horizontal="center" vertical="center"/>
      <protection/>
    </xf>
    <xf numFmtId="9" fontId="9" fillId="0" borderId="14" xfId="0" applyNumberFormat="1" applyFont="1" applyBorder="1" applyAlignment="1" applyProtection="1">
      <alignment horizontal="center" vertical="center"/>
      <protection/>
    </xf>
    <xf numFmtId="172" fontId="1" fillId="0" borderId="0" xfId="0" applyFont="1" applyBorder="1" applyAlignment="1">
      <alignment vertical="center"/>
    </xf>
    <xf numFmtId="9" fontId="6" fillId="0" borderId="14" xfId="0" applyNumberFormat="1" applyFont="1" applyBorder="1" applyAlignment="1">
      <alignment vertical="center"/>
    </xf>
    <xf numFmtId="37" fontId="16" fillId="0" borderId="17" xfId="0" applyNumberFormat="1" applyFont="1" applyBorder="1" applyAlignment="1" applyProtection="1">
      <alignment vertical="center"/>
      <protection/>
    </xf>
    <xf numFmtId="9" fontId="16" fillId="0" borderId="14" xfId="0" applyNumberFormat="1" applyFont="1" applyBorder="1" applyAlignment="1" applyProtection="1">
      <alignment vertical="center"/>
      <protection/>
    </xf>
    <xf numFmtId="9" fontId="16" fillId="0" borderId="18" xfId="0" applyNumberFormat="1" applyFont="1" applyBorder="1" applyAlignment="1" applyProtection="1">
      <alignment vertical="center"/>
      <protection/>
    </xf>
    <xf numFmtId="37" fontId="16" fillId="0" borderId="17" xfId="0" applyNumberFormat="1" applyFont="1" applyFill="1" applyBorder="1" applyAlignment="1" applyProtection="1">
      <alignment vertical="center"/>
      <protection/>
    </xf>
    <xf numFmtId="9" fontId="16" fillId="0" borderId="14" xfId="0" applyNumberFormat="1" applyFont="1" applyFill="1" applyBorder="1" applyAlignment="1" applyProtection="1">
      <alignment vertical="center"/>
      <protection/>
    </xf>
    <xf numFmtId="172" fontId="0" fillId="0" borderId="15" xfId="0" applyFill="1" applyBorder="1" applyAlignment="1">
      <alignment/>
    </xf>
    <xf numFmtId="172" fontId="10" fillId="0" borderId="17" xfId="0" applyFont="1" applyFill="1" applyBorder="1" applyAlignment="1">
      <alignment/>
    </xf>
    <xf numFmtId="172" fontId="11" fillId="0" borderId="17" xfId="0" applyFont="1" applyFill="1" applyBorder="1" applyAlignment="1">
      <alignment/>
    </xf>
    <xf numFmtId="172" fontId="15" fillId="0" borderId="17" xfId="0" applyFont="1" applyFill="1" applyBorder="1" applyAlignment="1">
      <alignment/>
    </xf>
    <xf numFmtId="172" fontId="0" fillId="0" borderId="14" xfId="0" applyBorder="1" applyAlignment="1">
      <alignment/>
    </xf>
    <xf numFmtId="172" fontId="0" fillId="0" borderId="17" xfId="0" applyFill="1" applyBorder="1" applyAlignment="1">
      <alignment/>
    </xf>
    <xf numFmtId="172" fontId="17" fillId="0" borderId="17" xfId="0" applyFont="1" applyFill="1" applyBorder="1" applyAlignment="1">
      <alignment/>
    </xf>
    <xf numFmtId="10" fontId="16" fillId="0" borderId="14" xfId="0" applyNumberFormat="1" applyFont="1" applyBorder="1" applyAlignment="1" applyProtection="1">
      <alignment vertical="center"/>
      <protection/>
    </xf>
    <xf numFmtId="10" fontId="16" fillId="0" borderId="18" xfId="0" applyNumberFormat="1" applyFont="1" applyBorder="1" applyAlignment="1" applyProtection="1">
      <alignment vertical="center"/>
      <protection/>
    </xf>
    <xf numFmtId="172" fontId="0" fillId="0" borderId="14" xfId="0" applyFill="1" applyBorder="1" applyAlignment="1">
      <alignment/>
    </xf>
    <xf numFmtId="172" fontId="0" fillId="0" borderId="15" xfId="0" applyBorder="1" applyAlignment="1">
      <alignment/>
    </xf>
    <xf numFmtId="172" fontId="0" fillId="0" borderId="17" xfId="0" applyBorder="1" applyAlignment="1">
      <alignment/>
    </xf>
    <xf numFmtId="10" fontId="16" fillId="33" borderId="12" xfId="0" applyNumberFormat="1" applyFont="1" applyFill="1" applyBorder="1" applyAlignment="1" applyProtection="1">
      <alignment vertical="center"/>
      <protection/>
    </xf>
    <xf numFmtId="172" fontId="6" fillId="33" borderId="13" xfId="0" applyFont="1" applyFill="1" applyBorder="1" applyAlignment="1">
      <alignment vertical="center"/>
    </xf>
    <xf numFmtId="9" fontId="16" fillId="33" borderId="11" xfId="0" applyNumberFormat="1" applyFont="1" applyFill="1" applyBorder="1" applyAlignment="1" applyProtection="1">
      <alignment vertical="center"/>
      <protection/>
    </xf>
    <xf numFmtId="37" fontId="8" fillId="33" borderId="11" xfId="0" applyNumberFormat="1" applyFont="1" applyFill="1" applyBorder="1" applyAlignment="1" applyProtection="1">
      <alignment vertical="center"/>
      <protection/>
    </xf>
    <xf numFmtId="37" fontId="8" fillId="33" borderId="13" xfId="0" applyNumberFormat="1" applyFont="1" applyFill="1" applyBorder="1" applyAlignment="1" applyProtection="1">
      <alignment vertical="center"/>
      <protection/>
    </xf>
    <xf numFmtId="9" fontId="8" fillId="33" borderId="12" xfId="0" applyNumberFormat="1" applyFont="1" applyFill="1" applyBorder="1" applyAlignment="1" applyProtection="1">
      <alignment vertical="center"/>
      <protection/>
    </xf>
    <xf numFmtId="172" fontId="12" fillId="33" borderId="11" xfId="0" applyFont="1" applyFill="1" applyBorder="1" applyAlignment="1">
      <alignment/>
    </xf>
    <xf numFmtId="172" fontId="16" fillId="33" borderId="11" xfId="0" applyFont="1" applyFill="1" applyBorder="1" applyAlignment="1">
      <alignment horizontal="left" vertical="center"/>
    </xf>
    <xf numFmtId="172" fontId="8" fillId="35" borderId="11" xfId="0" applyNumberFormat="1" applyFont="1" applyFill="1" applyBorder="1" applyAlignment="1" applyProtection="1">
      <alignment horizontal="left" vertical="center"/>
      <protection/>
    </xf>
    <xf numFmtId="172" fontId="8" fillId="36" borderId="12" xfId="0" applyFont="1" applyFill="1" applyBorder="1" applyAlignment="1">
      <alignment vertical="center"/>
    </xf>
    <xf numFmtId="172" fontId="8" fillId="36" borderId="13" xfId="0" applyFont="1" applyFill="1" applyBorder="1" applyAlignment="1">
      <alignment vertical="center"/>
    </xf>
    <xf numFmtId="9" fontId="8" fillId="36" borderId="12" xfId="0" applyNumberFormat="1" applyFont="1" applyFill="1" applyBorder="1" applyAlignment="1">
      <alignment vertical="center"/>
    </xf>
    <xf numFmtId="172" fontId="12" fillId="36" borderId="11" xfId="0" applyFont="1" applyFill="1" applyBorder="1" applyAlignment="1">
      <alignment/>
    </xf>
    <xf numFmtId="172" fontId="13" fillId="36" borderId="13" xfId="0" applyFont="1" applyFill="1" applyBorder="1" applyAlignment="1">
      <alignment/>
    </xf>
    <xf numFmtId="172" fontId="13" fillId="36" borderId="12" xfId="0" applyFont="1" applyFill="1" applyBorder="1" applyAlignment="1">
      <alignment/>
    </xf>
    <xf numFmtId="172" fontId="13" fillId="36" borderId="11" xfId="0" applyFont="1" applyFill="1" applyBorder="1" applyAlignment="1">
      <alignment/>
    </xf>
    <xf numFmtId="172" fontId="8" fillId="35" borderId="11" xfId="0" applyNumberFormat="1" applyFont="1" applyFill="1" applyBorder="1" applyAlignment="1" applyProtection="1">
      <alignment horizontal="justify" vertical="justify" wrapText="1"/>
      <protection/>
    </xf>
    <xf numFmtId="172" fontId="0" fillId="36" borderId="13" xfId="0" applyFill="1" applyBorder="1" applyAlignment="1">
      <alignment/>
    </xf>
    <xf numFmtId="37" fontId="16" fillId="36" borderId="11" xfId="0" applyNumberFormat="1" applyFont="1" applyFill="1" applyBorder="1" applyAlignment="1" applyProtection="1">
      <alignment vertical="center"/>
      <protection/>
    </xf>
    <xf numFmtId="37" fontId="16" fillId="36" borderId="13" xfId="0" applyNumberFormat="1" applyFont="1" applyFill="1" applyBorder="1" applyAlignment="1" applyProtection="1">
      <alignment vertical="center"/>
      <protection/>
    </xf>
    <xf numFmtId="9" fontId="16" fillId="36" borderId="12" xfId="0" applyNumberFormat="1" applyFont="1" applyFill="1" applyBorder="1" applyAlignment="1" applyProtection="1">
      <alignment vertical="center"/>
      <protection/>
    </xf>
    <xf numFmtId="172" fontId="17" fillId="36" borderId="11" xfId="0" applyFont="1" applyFill="1" applyBorder="1" applyAlignment="1">
      <alignment/>
    </xf>
    <xf numFmtId="172" fontId="0" fillId="36" borderId="11" xfId="0" applyFill="1" applyBorder="1" applyAlignment="1">
      <alignment/>
    </xf>
    <xf numFmtId="172" fontId="16" fillId="36" borderId="11" xfId="0" applyFont="1" applyFill="1" applyBorder="1" applyAlignment="1">
      <alignment vertical="center"/>
    </xf>
    <xf numFmtId="172" fontId="16" fillId="36" borderId="12" xfId="0" applyFont="1" applyFill="1" applyBorder="1" applyAlignment="1">
      <alignment vertical="center"/>
    </xf>
    <xf numFmtId="172" fontId="0" fillId="36" borderId="12" xfId="0" applyFill="1" applyBorder="1" applyAlignment="1">
      <alignment/>
    </xf>
    <xf numFmtId="10" fontId="16" fillId="0" borderId="0" xfId="0" applyNumberFormat="1" applyFont="1" applyBorder="1" applyAlignment="1" applyProtection="1">
      <alignment vertical="center"/>
      <protection/>
    </xf>
    <xf numFmtId="172" fontId="16" fillId="0" borderId="16" xfId="0" applyNumberFormat="1" applyFont="1" applyBorder="1" applyAlignment="1" applyProtection="1">
      <alignment horizontal="center" vertical="center"/>
      <protection/>
    </xf>
    <xf numFmtId="37" fontId="16" fillId="0" borderId="19" xfId="0" applyNumberFormat="1" applyFont="1" applyBorder="1" applyAlignment="1" applyProtection="1">
      <alignment vertical="center"/>
      <protection/>
    </xf>
    <xf numFmtId="37" fontId="16" fillId="0" borderId="20" xfId="0" applyNumberFormat="1" applyFont="1" applyBorder="1" applyAlignment="1" applyProtection="1">
      <alignment vertical="center"/>
      <protection/>
    </xf>
    <xf numFmtId="10" fontId="16" fillId="0" borderId="21" xfId="0" applyNumberFormat="1" applyFont="1" applyBorder="1" applyAlignment="1" applyProtection="1">
      <alignment vertical="center"/>
      <protection/>
    </xf>
    <xf numFmtId="9" fontId="16" fillId="0" borderId="21" xfId="0" applyNumberFormat="1" applyFont="1" applyBorder="1" applyAlignment="1" applyProtection="1">
      <alignment vertical="center"/>
      <protection/>
    </xf>
    <xf numFmtId="172" fontId="16" fillId="0" borderId="22" xfId="0" applyNumberFormat="1" applyFont="1" applyBorder="1" applyAlignment="1" applyProtection="1">
      <alignment horizontal="left" vertical="center"/>
      <protection/>
    </xf>
    <xf numFmtId="172" fontId="16" fillId="0" borderId="23" xfId="0" applyFont="1" applyBorder="1" applyAlignment="1">
      <alignment vertical="center"/>
    </xf>
    <xf numFmtId="172" fontId="16" fillId="33" borderId="11" xfId="0" applyNumberFormat="1" applyFont="1" applyFill="1" applyBorder="1" applyAlignment="1" applyProtection="1">
      <alignment horizontal="left" vertical="justify" wrapText="1"/>
      <protection/>
    </xf>
    <xf numFmtId="172" fontId="16" fillId="33" borderId="12" xfId="0" applyNumberFormat="1" applyFont="1" applyFill="1" applyBorder="1" applyAlignment="1" applyProtection="1">
      <alignment horizontal="left" vertical="justify" wrapText="1"/>
      <protection/>
    </xf>
    <xf numFmtId="172" fontId="9" fillId="0" borderId="24" xfId="0" applyFont="1" applyBorder="1" applyAlignment="1">
      <alignment horizontal="center" vertical="center"/>
    </xf>
    <xf numFmtId="172" fontId="9" fillId="0" borderId="16" xfId="0" applyFont="1" applyBorder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47625</xdr:rowOff>
    </xdr:from>
    <xdr:to>
      <xdr:col>0</xdr:col>
      <xdr:colOff>2028825</xdr:colOff>
      <xdr:row>5</xdr:row>
      <xdr:rowOff>238125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7099" t="11126" r="9468" b="10260"/>
        <a:stretch>
          <a:fillRect/>
        </a:stretch>
      </xdr:blipFill>
      <xdr:spPr>
        <a:xfrm>
          <a:off x="123825" y="47625"/>
          <a:ext cx="19050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queta\Queta_151199\EDO.FINANC%202002\ESTINGENE%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IEMBRE2001"/>
      <sheetName val="ENERO 2002"/>
      <sheetName val="FEBRERO2002"/>
      <sheetName val="MARZO2002"/>
      <sheetName val="1ER. TRIM2002"/>
      <sheetName val="TRIM 02-01"/>
      <sheetName val="ABRIL2002"/>
      <sheetName val="ING.MONTAÑO ENE-ABR-02-01"/>
      <sheetName val="CONGRESO 1ER.TRI.2002"/>
      <sheetName val="CONGRESO 2DO..TRI.2002 (2)"/>
      <sheetName val="CONGRESO 3ER..TRI.2002 "/>
      <sheetName val="CONGRESO 4 TRIM 2002"/>
      <sheetName val="Hoja2"/>
      <sheetName val="MAYO2002"/>
      <sheetName val="ING.MONTAÑO ENE-MAY02-01"/>
      <sheetName val="JUNIO2002"/>
      <sheetName val="ING.MONTAÑO ENE-JUN2002"/>
      <sheetName val="2do.TRIM.2002"/>
      <sheetName val="ING.MONTAÑO ENE-JUL2002 (2)"/>
      <sheetName val="JULIO2002"/>
      <sheetName val="ING.MONTAÑO ENE-AGTO2002 (3)"/>
      <sheetName val="ING.MONTAÑO ENE-SEP.2002"/>
      <sheetName val="ING.MONTAÑO ENE-OCT2002"/>
      <sheetName val="ING.MONTAÑO NOV.2002"/>
      <sheetName val="ING.MONTAÑO.DIC.2002"/>
      <sheetName val="real 2002 vs ptto 2003"/>
      <sheetName val="real 2002 vs ptto 2003 (2)"/>
      <sheetName val="Hoja3"/>
      <sheetName val="JULIO VICKY 2002 (2)"/>
      <sheetName val="AGOSTO2002"/>
      <sheetName val="sept.2002"/>
      <sheetName val="3er.trim2002"/>
      <sheetName val="LALO.MIGUEL"/>
      <sheetName val="LALO.MIGUEL (2)"/>
      <sheetName val="LALO.MIGUEL (3)"/>
      <sheetName val="LALO.MIGUEL (4)"/>
      <sheetName val="LALO.MIGUEL (5)"/>
      <sheetName val="OCTUBRE2002"/>
      <sheetName val="NOVIEMBRE2002"/>
      <sheetName val="DICIEMBRE2002"/>
      <sheetName val="4 trim. 2002"/>
      <sheetName val="deduda angy 4 tri 2002"/>
      <sheetName val="ENERO2003"/>
      <sheetName val="ing,MONTAÑO ENERO 2003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3:S99"/>
  <sheetViews>
    <sheetView showGridLines="0" tabSelected="1" zoomScale="75" zoomScaleNormal="75" zoomScalePageLayoutView="0" workbookViewId="0" topLeftCell="A7">
      <selection activeCell="M41" sqref="M40:M41"/>
    </sheetView>
  </sheetViews>
  <sheetFormatPr defaultColWidth="23.375" defaultRowHeight="13.5" customHeight="1"/>
  <cols>
    <col min="1" max="1" width="42.375" style="0" customWidth="1"/>
    <col min="2" max="2" width="4.625" style="0" customWidth="1"/>
    <col min="3" max="3" width="15.00390625" style="0" customWidth="1"/>
    <col min="4" max="4" width="1.37890625" style="0" customWidth="1"/>
    <col min="5" max="5" width="17.125" style="0" bestFit="1" customWidth="1"/>
    <col min="6" max="6" width="1.625" style="0" customWidth="1"/>
    <col min="7" max="7" width="16.875" style="0" bestFit="1" customWidth="1"/>
    <col min="8" max="8" width="1.37890625" style="0" customWidth="1"/>
    <col min="9" max="9" width="14.125" style="26" customWidth="1"/>
    <col min="10" max="10" width="1.37890625" style="0" customWidth="1"/>
    <col min="11" max="11" width="15.00390625" style="0" customWidth="1"/>
    <col min="12" max="12" width="1.37890625" style="0" customWidth="1"/>
    <col min="13" max="13" width="17.125" style="0" bestFit="1" customWidth="1"/>
    <col min="14" max="14" width="1.625" style="0" customWidth="1"/>
    <col min="15" max="15" width="17.125" style="0" bestFit="1" customWidth="1"/>
    <col min="16" max="16" width="1.37890625" style="0" customWidth="1"/>
    <col min="17" max="17" width="14.125" style="0" customWidth="1"/>
    <col min="18" max="18" width="1.625" style="0" customWidth="1"/>
    <col min="19" max="19" width="18.00390625" style="0" customWidth="1"/>
  </cols>
  <sheetData>
    <row r="3" spans="3:19" ht="23.25" customHeight="1">
      <c r="C3" s="111" t="s">
        <v>20</v>
      </c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</row>
    <row r="4" spans="3:19" ht="22.5" customHeight="1">
      <c r="C4" s="111" t="s">
        <v>0</v>
      </c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</row>
    <row r="5" spans="3:19" ht="22.5" customHeight="1">
      <c r="C5" s="111" t="s">
        <v>46</v>
      </c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</row>
    <row r="6" spans="1:10" ht="19.5" customHeight="1" thickBot="1">
      <c r="A6" s="2"/>
      <c r="B6" s="2"/>
      <c r="C6" s="2" t="s">
        <v>16</v>
      </c>
      <c r="D6" s="2"/>
      <c r="E6" s="2"/>
      <c r="F6" s="2"/>
      <c r="G6" s="2"/>
      <c r="H6" s="2"/>
      <c r="I6" s="3"/>
      <c r="J6" s="1"/>
    </row>
    <row r="7" spans="1:19" ht="15" customHeight="1">
      <c r="A7" s="37"/>
      <c r="B7" s="38"/>
      <c r="C7" s="109">
        <v>2020</v>
      </c>
      <c r="D7" s="109"/>
      <c r="E7" s="109"/>
      <c r="F7" s="109"/>
      <c r="G7" s="109"/>
      <c r="H7" s="109"/>
      <c r="I7" s="110"/>
      <c r="J7" s="61"/>
      <c r="K7" s="109">
        <v>2021</v>
      </c>
      <c r="L7" s="109"/>
      <c r="M7" s="109"/>
      <c r="N7" s="109"/>
      <c r="O7" s="109"/>
      <c r="P7" s="109"/>
      <c r="Q7" s="110"/>
      <c r="R7" s="71"/>
      <c r="S7" s="100" t="str">
        <f>C9</f>
        <v>JULIO</v>
      </c>
    </row>
    <row r="8" spans="1:19" ht="6.75" customHeight="1">
      <c r="A8" s="39"/>
      <c r="B8" s="40"/>
      <c r="C8" s="12"/>
      <c r="D8" s="12"/>
      <c r="E8" s="12"/>
      <c r="F8" s="12"/>
      <c r="G8" s="50"/>
      <c r="H8" s="50"/>
      <c r="I8" s="51"/>
      <c r="J8" s="62"/>
      <c r="K8" s="12"/>
      <c r="L8" s="12"/>
      <c r="M8" s="12"/>
      <c r="N8" s="12"/>
      <c r="O8" s="50"/>
      <c r="P8" s="50"/>
      <c r="Q8" s="51"/>
      <c r="R8" s="72"/>
      <c r="S8" s="36"/>
    </row>
    <row r="9" spans="1:19" ht="16.5" thickBot="1">
      <c r="A9" s="39"/>
      <c r="B9" s="40"/>
      <c r="C9" s="52" t="s">
        <v>47</v>
      </c>
      <c r="D9" s="52"/>
      <c r="E9" s="52" t="s">
        <v>1</v>
      </c>
      <c r="F9" s="50"/>
      <c r="G9" s="52" t="s">
        <v>2</v>
      </c>
      <c r="H9" s="52"/>
      <c r="I9" s="53" t="s">
        <v>3</v>
      </c>
      <c r="J9" s="63"/>
      <c r="K9" s="52" t="str">
        <f>C9</f>
        <v>JULIO</v>
      </c>
      <c r="L9" s="52"/>
      <c r="M9" s="52" t="s">
        <v>1</v>
      </c>
      <c r="N9" s="50"/>
      <c r="O9" s="52" t="s">
        <v>2</v>
      </c>
      <c r="P9" s="52"/>
      <c r="Q9" s="53" t="s">
        <v>3</v>
      </c>
      <c r="R9" s="72"/>
      <c r="S9" s="36" t="s">
        <v>45</v>
      </c>
    </row>
    <row r="10" spans="1:19" s="5" customFormat="1" ht="20.25" thickBot="1">
      <c r="A10" s="81" t="s">
        <v>30</v>
      </c>
      <c r="B10" s="82"/>
      <c r="C10" s="83"/>
      <c r="D10" s="83"/>
      <c r="E10" s="83"/>
      <c r="F10" s="83"/>
      <c r="G10" s="83"/>
      <c r="H10" s="83"/>
      <c r="I10" s="84"/>
      <c r="J10" s="85"/>
      <c r="K10" s="86"/>
      <c r="L10" s="86"/>
      <c r="M10" s="86"/>
      <c r="N10" s="86"/>
      <c r="O10" s="86"/>
      <c r="P10" s="86"/>
      <c r="Q10" s="87"/>
      <c r="R10" s="88"/>
      <c r="S10" s="87"/>
    </row>
    <row r="11" spans="1:19" ht="13.5" customHeight="1">
      <c r="A11" s="39"/>
      <c r="B11" s="41"/>
      <c r="C11" s="54"/>
      <c r="D11" s="50"/>
      <c r="E11" s="50"/>
      <c r="F11" s="50"/>
      <c r="G11" s="50"/>
      <c r="H11" s="50"/>
      <c r="I11" s="51"/>
      <c r="J11" s="64"/>
      <c r="K11" s="6"/>
      <c r="L11" s="6"/>
      <c r="M11" s="6"/>
      <c r="N11" s="6"/>
      <c r="O11" s="6"/>
      <c r="P11" s="6"/>
      <c r="Q11" s="65"/>
      <c r="R11" s="72"/>
      <c r="S11" s="65"/>
    </row>
    <row r="12" spans="1:19" ht="13.5" customHeight="1">
      <c r="A12" s="42" t="s">
        <v>4</v>
      </c>
      <c r="B12" s="43"/>
      <c r="C12" s="54"/>
      <c r="D12" s="54"/>
      <c r="E12" s="54"/>
      <c r="F12" s="54"/>
      <c r="G12" s="12"/>
      <c r="H12" s="12"/>
      <c r="I12" s="55"/>
      <c r="J12" s="66"/>
      <c r="K12" s="6"/>
      <c r="L12" s="6"/>
      <c r="M12" s="6"/>
      <c r="N12" s="6"/>
      <c r="O12" s="6"/>
      <c r="P12" s="6"/>
      <c r="Q12" s="65"/>
      <c r="R12" s="72"/>
      <c r="S12" s="65"/>
    </row>
    <row r="13" spans="1:19" ht="13.5" customHeight="1">
      <c r="A13" s="44" t="s">
        <v>5</v>
      </c>
      <c r="B13" s="45"/>
      <c r="C13" s="9">
        <v>15086269.61</v>
      </c>
      <c r="D13" s="9"/>
      <c r="E13" s="9">
        <v>150661001.85</v>
      </c>
      <c r="F13" s="9"/>
      <c r="G13" s="9">
        <v>309400121.94</v>
      </c>
      <c r="H13" s="9"/>
      <c r="I13" s="68">
        <f>C13/$C$67</f>
        <v>0.11115322686574802</v>
      </c>
      <c r="J13" s="67"/>
      <c r="K13" s="9">
        <v>42085970.97</v>
      </c>
      <c r="L13" s="9"/>
      <c r="M13" s="9">
        <v>260022221</v>
      </c>
      <c r="N13" s="9"/>
      <c r="O13" s="9">
        <v>166997442</v>
      </c>
      <c r="P13" s="9"/>
      <c r="Q13" s="68">
        <f>K13/$K$67</f>
        <v>0.1655096433277629</v>
      </c>
      <c r="R13" s="72"/>
      <c r="S13" s="57">
        <f>(K13-C13)/K13</f>
        <v>0.6415368527257244</v>
      </c>
    </row>
    <row r="14" spans="1:19" ht="13.5" customHeight="1">
      <c r="A14" s="44" t="s">
        <v>6</v>
      </c>
      <c r="B14" s="45"/>
      <c r="C14" s="9">
        <v>12622708</v>
      </c>
      <c r="D14" s="9"/>
      <c r="E14" s="9">
        <f>C14+578740377</f>
        <v>591363085</v>
      </c>
      <c r="F14" s="9"/>
      <c r="G14" s="9">
        <v>624890932</v>
      </c>
      <c r="H14" s="9"/>
      <c r="I14" s="68">
        <f>C14/$C$67</f>
        <v>0.09300209808354953</v>
      </c>
      <c r="J14" s="67"/>
      <c r="K14" s="9">
        <v>20430644</v>
      </c>
      <c r="L14" s="9"/>
      <c r="M14" s="9">
        <f>K14+632746595</f>
        <v>653177239</v>
      </c>
      <c r="N14" s="9"/>
      <c r="O14" s="9">
        <v>570036808.2</v>
      </c>
      <c r="P14" s="9"/>
      <c r="Q14" s="68">
        <f>K14/$K$67</f>
        <v>0.0803466932913797</v>
      </c>
      <c r="R14" s="72"/>
      <c r="S14" s="57">
        <f>(K14-C14)/K14</f>
        <v>0.38216788467363044</v>
      </c>
    </row>
    <row r="15" spans="1:19" ht="13.5" customHeight="1">
      <c r="A15" s="44" t="s">
        <v>7</v>
      </c>
      <c r="B15" s="45"/>
      <c r="C15" s="9">
        <v>0</v>
      </c>
      <c r="D15" s="9"/>
      <c r="E15" s="9">
        <v>386437.57</v>
      </c>
      <c r="F15" s="9"/>
      <c r="G15" s="9">
        <v>1127837</v>
      </c>
      <c r="H15" s="9"/>
      <c r="I15" s="68">
        <f>C15/$C$67</f>
        <v>0</v>
      </c>
      <c r="J15" s="67"/>
      <c r="K15" s="9">
        <v>0</v>
      </c>
      <c r="L15" s="9"/>
      <c r="M15" s="9">
        <v>11067</v>
      </c>
      <c r="N15" s="9"/>
      <c r="O15" s="9">
        <v>541437.57</v>
      </c>
      <c r="P15" s="9"/>
      <c r="Q15" s="99">
        <f>K15/$K$67</f>
        <v>0</v>
      </c>
      <c r="R15" s="72"/>
      <c r="S15" s="57">
        <v>0</v>
      </c>
    </row>
    <row r="16" spans="1:19" ht="13.5" customHeight="1">
      <c r="A16" s="44" t="s">
        <v>41</v>
      </c>
      <c r="B16" s="45"/>
      <c r="C16" s="9">
        <v>24.37</v>
      </c>
      <c r="D16" s="9"/>
      <c r="E16" s="9">
        <v>2310.04</v>
      </c>
      <c r="F16" s="9"/>
      <c r="G16" s="9">
        <v>0</v>
      </c>
      <c r="H16" s="9"/>
      <c r="I16" s="68">
        <f>C16/$C$67</f>
        <v>1.7955427078691057E-07</v>
      </c>
      <c r="J16" s="67"/>
      <c r="K16" s="9">
        <v>0</v>
      </c>
      <c r="L16" s="9"/>
      <c r="M16" s="9">
        <v>25654.63</v>
      </c>
      <c r="N16" s="9"/>
      <c r="O16" s="9">
        <v>0</v>
      </c>
      <c r="P16" s="9"/>
      <c r="Q16" s="99">
        <f>K16/$K$67</f>
        <v>0</v>
      </c>
      <c r="R16" s="72"/>
      <c r="S16" s="57">
        <v>0</v>
      </c>
    </row>
    <row r="17" spans="1:19" ht="13.5" customHeight="1">
      <c r="A17" s="39"/>
      <c r="B17" s="45"/>
      <c r="C17" s="101">
        <f>SUM(C13:C16)</f>
        <v>27709001.98</v>
      </c>
      <c r="D17" s="12"/>
      <c r="E17" s="102">
        <f>SUM(E13:E16)</f>
        <v>742412834.46</v>
      </c>
      <c r="F17" s="9"/>
      <c r="G17" s="102">
        <f>SUM(G13:G16)</f>
        <v>935418890.94</v>
      </c>
      <c r="H17" s="9"/>
      <c r="I17" s="103">
        <f>SUM(I13:I16)</f>
        <v>0.20415550450356834</v>
      </c>
      <c r="J17" s="67"/>
      <c r="K17" s="102">
        <f>SUM(K13:K16)</f>
        <v>62516614.97</v>
      </c>
      <c r="L17" s="12"/>
      <c r="M17" s="102">
        <f>SUM(M13:M16)</f>
        <v>913236181.63</v>
      </c>
      <c r="N17" s="9"/>
      <c r="O17" s="102">
        <f>SUM(O13:O16)</f>
        <v>737575687.7700001</v>
      </c>
      <c r="P17" s="9"/>
      <c r="Q17" s="103">
        <f>SUM(Q13:Q16)</f>
        <v>0.2458563366191426</v>
      </c>
      <c r="R17" s="72"/>
      <c r="S17" s="104">
        <f>(K17-C17)/K17</f>
        <v>0.5567737953614924</v>
      </c>
    </row>
    <row r="18" spans="1:19" ht="13.5" customHeight="1">
      <c r="A18" s="44"/>
      <c r="B18" s="45"/>
      <c r="C18" s="6"/>
      <c r="D18" s="6"/>
      <c r="E18" s="6"/>
      <c r="F18" s="6"/>
      <c r="G18" s="6"/>
      <c r="H18" s="9"/>
      <c r="I18" s="57"/>
      <c r="J18" s="67"/>
      <c r="K18" s="6"/>
      <c r="L18" s="6"/>
      <c r="M18" s="6"/>
      <c r="N18" s="6"/>
      <c r="O18" s="6"/>
      <c r="P18" s="6"/>
      <c r="Q18" s="65"/>
      <c r="R18" s="72"/>
      <c r="S18" s="57"/>
    </row>
    <row r="19" spans="1:19" ht="13.5" customHeight="1">
      <c r="A19" s="42" t="s">
        <v>28</v>
      </c>
      <c r="B19" s="45"/>
      <c r="C19" s="6"/>
      <c r="D19" s="6"/>
      <c r="E19" s="6"/>
      <c r="F19" s="6"/>
      <c r="G19" s="6"/>
      <c r="H19" s="9"/>
      <c r="I19" s="57"/>
      <c r="J19" s="67"/>
      <c r="K19" s="6"/>
      <c r="L19" s="6"/>
      <c r="M19" s="6"/>
      <c r="N19" s="6"/>
      <c r="O19" s="6"/>
      <c r="P19" s="6"/>
      <c r="Q19" s="65"/>
      <c r="R19" s="72"/>
      <c r="S19" s="57"/>
    </row>
    <row r="20" spans="1:19" ht="13.5" customHeight="1">
      <c r="A20" s="46" t="s">
        <v>24</v>
      </c>
      <c r="B20" s="45"/>
      <c r="C20" s="9">
        <v>1921019.76</v>
      </c>
      <c r="D20" s="9"/>
      <c r="E20" s="9">
        <v>1921019.76</v>
      </c>
      <c r="F20" s="9"/>
      <c r="G20" s="9">
        <v>5113786</v>
      </c>
      <c r="H20" s="9"/>
      <c r="I20" s="68">
        <f aca="true" t="shared" si="0" ref="I20:I25">C20/$C$67</f>
        <v>0.014153767015758963</v>
      </c>
      <c r="J20" s="67"/>
      <c r="K20" s="9">
        <v>13697088.38</v>
      </c>
      <c r="L20" s="9"/>
      <c r="M20" s="9">
        <v>23841448.8</v>
      </c>
      <c r="N20" s="9"/>
      <c r="O20" s="9">
        <v>7361241.3</v>
      </c>
      <c r="P20" s="6"/>
      <c r="Q20" s="68">
        <f aca="true" t="shared" si="1" ref="Q20:Q25">K20/$K$67</f>
        <v>0.05386593584875645</v>
      </c>
      <c r="R20" s="72"/>
      <c r="S20" s="57">
        <f>(K20-C20)/K20</f>
        <v>0.8597497726009417</v>
      </c>
    </row>
    <row r="21" spans="1:19" s="6" customFormat="1" ht="13.5" customHeight="1">
      <c r="A21" s="46" t="s">
        <v>8</v>
      </c>
      <c r="B21" s="45"/>
      <c r="C21" s="9">
        <v>639920.35</v>
      </c>
      <c r="D21" s="9"/>
      <c r="E21" s="9">
        <v>6060393.58</v>
      </c>
      <c r="F21" s="9"/>
      <c r="G21" s="9">
        <v>20174248</v>
      </c>
      <c r="H21" s="9"/>
      <c r="I21" s="68">
        <f t="shared" si="0"/>
        <v>0.0047148310137855795</v>
      </c>
      <c r="J21" s="67"/>
      <c r="K21" s="9">
        <v>829159.47</v>
      </c>
      <c r="L21" s="9"/>
      <c r="M21" s="9">
        <v>7361706.5</v>
      </c>
      <c r="N21" s="9"/>
      <c r="O21" s="9">
        <v>12261461.02</v>
      </c>
      <c r="P21" s="9"/>
      <c r="Q21" s="68">
        <f t="shared" si="1"/>
        <v>0.0032607989070600487</v>
      </c>
      <c r="R21" s="72"/>
      <c r="S21" s="57">
        <f>(K21-C21)/K21</f>
        <v>0.22823006532145138</v>
      </c>
    </row>
    <row r="22" spans="1:19" s="6" customFormat="1" ht="13.5" customHeight="1">
      <c r="A22" s="44" t="s">
        <v>10</v>
      </c>
      <c r="B22" s="45"/>
      <c r="C22" s="9">
        <v>1092929.73</v>
      </c>
      <c r="D22" s="9"/>
      <c r="E22" s="9">
        <v>12330262.26</v>
      </c>
      <c r="F22" s="9"/>
      <c r="G22" s="9">
        <v>21612224</v>
      </c>
      <c r="H22" s="9"/>
      <c r="I22" s="68">
        <f t="shared" si="0"/>
        <v>0.008052531829769595</v>
      </c>
      <c r="J22" s="67"/>
      <c r="K22" s="9">
        <v>4449927.28</v>
      </c>
      <c r="L22" s="9"/>
      <c r="M22" s="9">
        <v>15422199.61</v>
      </c>
      <c r="N22" s="9"/>
      <c r="O22" s="9">
        <v>14994646.69</v>
      </c>
      <c r="P22" s="9"/>
      <c r="Q22" s="68">
        <f t="shared" si="1"/>
        <v>0.017500032908169882</v>
      </c>
      <c r="R22" s="72"/>
      <c r="S22" s="57">
        <f>(K22-C22)/K22</f>
        <v>0.7543937998914895</v>
      </c>
    </row>
    <row r="23" spans="1:19" s="6" customFormat="1" ht="13.5" customHeight="1">
      <c r="A23" s="46" t="s">
        <v>9</v>
      </c>
      <c r="B23" s="45"/>
      <c r="C23" s="9">
        <v>145965.5</v>
      </c>
      <c r="D23" s="9"/>
      <c r="E23" s="9">
        <f>C23+6860094</f>
        <v>7006059.5</v>
      </c>
      <c r="F23" s="9"/>
      <c r="G23" s="9">
        <v>10036910</v>
      </c>
      <c r="H23" s="9"/>
      <c r="I23" s="68">
        <f t="shared" si="0"/>
        <v>0.0010754505093371683</v>
      </c>
      <c r="J23" s="67"/>
      <c r="K23" s="9">
        <v>140442.11</v>
      </c>
      <c r="L23" s="9"/>
      <c r="M23" s="9">
        <f>K23+1803697</f>
        <v>1944139.1099999999</v>
      </c>
      <c r="N23" s="9"/>
      <c r="O23" s="9">
        <v>7237228.73</v>
      </c>
      <c r="P23" s="9"/>
      <c r="Q23" s="68">
        <f t="shared" si="1"/>
        <v>0.000552310496789245</v>
      </c>
      <c r="R23" s="72"/>
      <c r="S23" s="57">
        <f>(K23-C23)/K23</f>
        <v>-0.03932858883991429</v>
      </c>
    </row>
    <row r="24" spans="1:19" s="6" customFormat="1" ht="13.5" customHeight="1">
      <c r="A24" s="47" t="s">
        <v>21</v>
      </c>
      <c r="B24" s="45"/>
      <c r="C24" s="9">
        <v>1638508.01</v>
      </c>
      <c r="D24" s="9"/>
      <c r="E24" s="9">
        <v>9622838.56</v>
      </c>
      <c r="F24" s="9"/>
      <c r="G24" s="9">
        <v>9764413</v>
      </c>
      <c r="H24" s="9"/>
      <c r="I24" s="68">
        <f t="shared" si="0"/>
        <v>0.012072265527864667</v>
      </c>
      <c r="J24" s="67"/>
      <c r="K24" s="9">
        <v>1185065.39</v>
      </c>
      <c r="L24" s="9"/>
      <c r="M24" s="9">
        <v>12484703.29</v>
      </c>
      <c r="N24" s="9"/>
      <c r="O24" s="9">
        <v>15948997.08</v>
      </c>
      <c r="P24" s="9"/>
      <c r="Q24" s="68">
        <f t="shared" si="1"/>
        <v>0.004660454434062835</v>
      </c>
      <c r="R24" s="72"/>
      <c r="S24" s="57">
        <f>(K24-C24)/K24</f>
        <v>-0.3826308858787954</v>
      </c>
    </row>
    <row r="25" spans="1:19" s="6" customFormat="1" ht="13.5" customHeight="1">
      <c r="A25" s="44" t="s">
        <v>23</v>
      </c>
      <c r="B25" s="45"/>
      <c r="C25" s="9">
        <v>0</v>
      </c>
      <c r="D25" s="9"/>
      <c r="E25" s="9">
        <v>0</v>
      </c>
      <c r="F25" s="9"/>
      <c r="G25" s="9">
        <v>57</v>
      </c>
      <c r="H25" s="9"/>
      <c r="I25" s="68">
        <f t="shared" si="0"/>
        <v>0</v>
      </c>
      <c r="J25" s="67"/>
      <c r="K25" s="9">
        <v>0</v>
      </c>
      <c r="L25" s="9"/>
      <c r="M25" s="9">
        <v>-461.9</v>
      </c>
      <c r="N25" s="9"/>
      <c r="O25" s="9">
        <v>0</v>
      </c>
      <c r="P25" s="9"/>
      <c r="Q25" s="68">
        <f t="shared" si="1"/>
        <v>0</v>
      </c>
      <c r="R25" s="72"/>
      <c r="S25" s="57">
        <v>0</v>
      </c>
    </row>
    <row r="26" spans="1:19" s="6" customFormat="1" ht="13.5" customHeight="1">
      <c r="A26" s="44"/>
      <c r="B26" s="45"/>
      <c r="C26" s="102">
        <f>SUM(C20:C25)</f>
        <v>5438343.35</v>
      </c>
      <c r="D26" s="9"/>
      <c r="E26" s="102">
        <f>SUM(E20:E25)</f>
        <v>36940573.660000004</v>
      </c>
      <c r="F26" s="9"/>
      <c r="G26" s="102">
        <f>SUM(G20:G25)</f>
        <v>66701638</v>
      </c>
      <c r="H26" s="9"/>
      <c r="I26" s="103">
        <f>SUM(I20:I25)</f>
        <v>0.04006884589651597</v>
      </c>
      <c r="J26" s="67"/>
      <c r="K26" s="102">
        <f>SUM(K20:K25)</f>
        <v>20301682.630000003</v>
      </c>
      <c r="L26" s="9"/>
      <c r="M26" s="102">
        <f>SUM(M20:M25)</f>
        <v>61053735.41</v>
      </c>
      <c r="N26" s="9"/>
      <c r="O26" s="102">
        <f>SUM(O20:O25)</f>
        <v>57803574.81999999</v>
      </c>
      <c r="P26" s="9"/>
      <c r="Q26" s="103">
        <f>SUM(Q21:Q25)</f>
        <v>0.02597359674608201</v>
      </c>
      <c r="R26" s="72"/>
      <c r="S26" s="104">
        <f>(K26-C26)/K26</f>
        <v>0.732123516601343</v>
      </c>
    </row>
    <row r="27" spans="1:19" s="6" customFormat="1" ht="13.5" customHeight="1">
      <c r="A27" s="44"/>
      <c r="B27" s="45"/>
      <c r="H27" s="9"/>
      <c r="I27" s="57"/>
      <c r="J27" s="67"/>
      <c r="Q27" s="65"/>
      <c r="R27" s="72"/>
      <c r="S27" s="57"/>
    </row>
    <row r="28" spans="1:19" ht="13.5" customHeight="1">
      <c r="A28" s="42" t="s">
        <v>25</v>
      </c>
      <c r="B28" s="45"/>
      <c r="C28" s="6"/>
      <c r="D28" s="6"/>
      <c r="E28" s="6"/>
      <c r="F28" s="6"/>
      <c r="G28" s="6"/>
      <c r="H28" s="9"/>
      <c r="I28" s="57"/>
      <c r="J28" s="67"/>
      <c r="K28" s="6"/>
      <c r="L28" s="6"/>
      <c r="M28" s="6"/>
      <c r="N28" s="6"/>
      <c r="O28" s="6"/>
      <c r="P28" s="6"/>
      <c r="Q28" s="65"/>
      <c r="R28" s="72"/>
      <c r="S28" s="57"/>
    </row>
    <row r="29" spans="1:19" ht="13.5" customHeight="1">
      <c r="A29" s="44" t="s">
        <v>26</v>
      </c>
      <c r="B29" s="45"/>
      <c r="C29" s="9">
        <v>163914.53</v>
      </c>
      <c r="D29" s="9"/>
      <c r="E29" s="9">
        <v>2643417.67</v>
      </c>
      <c r="F29" s="9"/>
      <c r="G29" s="9">
        <v>6863852</v>
      </c>
      <c r="H29" s="9"/>
      <c r="I29" s="68">
        <f>C29/$C$67</f>
        <v>0.001207696097887943</v>
      </c>
      <c r="J29" s="67"/>
      <c r="K29" s="9">
        <v>193965.07</v>
      </c>
      <c r="L29" s="9"/>
      <c r="M29" s="9">
        <v>902632.48</v>
      </c>
      <c r="N29" s="9"/>
      <c r="O29" s="9">
        <v>2812699.08</v>
      </c>
      <c r="P29" s="9"/>
      <c r="Q29" s="68">
        <f>K29/$K$67</f>
        <v>0.0007627978828533742</v>
      </c>
      <c r="R29" s="72"/>
      <c r="S29" s="57">
        <f>(K29-C29)/K29</f>
        <v>0.1549275856730287</v>
      </c>
    </row>
    <row r="30" spans="1:19" ht="13.5" customHeight="1">
      <c r="A30" s="44" t="s">
        <v>42</v>
      </c>
      <c r="B30" s="45"/>
      <c r="C30" s="9">
        <v>754082</v>
      </c>
      <c r="D30" s="9"/>
      <c r="E30" s="9">
        <v>769614.72</v>
      </c>
      <c r="F30" s="9"/>
      <c r="G30" s="9">
        <v>21398</v>
      </c>
      <c r="H30" s="9"/>
      <c r="I30" s="68">
        <f>C30/$C$67</f>
        <v>0.00555595583190542</v>
      </c>
      <c r="J30" s="67"/>
      <c r="K30" s="9">
        <v>8580.39</v>
      </c>
      <c r="L30" s="9"/>
      <c r="M30" s="9">
        <v>47592.96</v>
      </c>
      <c r="N30" s="9"/>
      <c r="O30" s="9">
        <v>1699714.72</v>
      </c>
      <c r="P30" s="9"/>
      <c r="Q30" s="68">
        <f>K30/$K$67</f>
        <v>3.374372161985796E-05</v>
      </c>
      <c r="R30" s="72"/>
      <c r="S30" s="57">
        <v>0</v>
      </c>
    </row>
    <row r="31" spans="1:19" ht="13.5" customHeight="1">
      <c r="A31" s="44" t="s">
        <v>11</v>
      </c>
      <c r="B31" s="45"/>
      <c r="C31" s="9">
        <v>9916823.29</v>
      </c>
      <c r="D31" s="9"/>
      <c r="E31" s="9">
        <v>66382837.25</v>
      </c>
      <c r="F31" s="9"/>
      <c r="G31" s="9">
        <v>68340838</v>
      </c>
      <c r="H31" s="9"/>
      <c r="I31" s="68">
        <f>C31/$C$67</f>
        <v>0.07306557137294219</v>
      </c>
      <c r="J31" s="67"/>
      <c r="K31" s="9">
        <v>5417895.97</v>
      </c>
      <c r="L31" s="9"/>
      <c r="M31" s="9">
        <v>39321667.7</v>
      </c>
      <c r="N31" s="9"/>
      <c r="O31" s="9">
        <v>20933169.35</v>
      </c>
      <c r="P31" s="9"/>
      <c r="Q31" s="68">
        <f>K31/$K$67</f>
        <v>0.02130672071747675</v>
      </c>
      <c r="R31" s="72"/>
      <c r="S31" s="57">
        <f>(K31-C31)/K31</f>
        <v>-0.830382743580069</v>
      </c>
    </row>
    <row r="32" spans="1:19" ht="13.5" customHeight="1">
      <c r="A32" s="44" t="s">
        <v>12</v>
      </c>
      <c r="B32" s="45"/>
      <c r="C32" s="10">
        <v>216406.8</v>
      </c>
      <c r="D32" s="9"/>
      <c r="E32" s="10">
        <v>3188292.43</v>
      </c>
      <c r="F32" s="9"/>
      <c r="G32" s="10">
        <v>5191338</v>
      </c>
      <c r="H32" s="9"/>
      <c r="I32" s="69">
        <f>C32/$C$67</f>
        <v>0.0015944507659962574</v>
      </c>
      <c r="J32" s="67"/>
      <c r="K32" s="10">
        <v>353762.92</v>
      </c>
      <c r="L32" s="9"/>
      <c r="M32" s="10">
        <v>2384651.02</v>
      </c>
      <c r="N32" s="9"/>
      <c r="O32" s="10">
        <v>3841923.97</v>
      </c>
      <c r="P32" s="9"/>
      <c r="Q32" s="69">
        <f>K32/$K$67</f>
        <v>0.0013912278453436363</v>
      </c>
      <c r="R32" s="72"/>
      <c r="S32" s="58">
        <f>(K32-C32)/K32</f>
        <v>0.3882716707562228</v>
      </c>
    </row>
    <row r="33" spans="1:19" s="6" customFormat="1" ht="13.5" customHeight="1">
      <c r="A33" s="46"/>
      <c r="B33" s="45"/>
      <c r="C33" s="9">
        <f>SUM(C29:D32)</f>
        <v>11051226.62</v>
      </c>
      <c r="D33" s="9"/>
      <c r="E33" s="9">
        <f>SUM(E29:E32)</f>
        <v>72984162.07000001</v>
      </c>
      <c r="F33" s="9"/>
      <c r="G33" s="9">
        <f>SUM(G29:G32)</f>
        <v>80417426</v>
      </c>
      <c r="H33" s="9"/>
      <c r="I33" s="68">
        <f>SUM(I29:I32)</f>
        <v>0.08142367406873181</v>
      </c>
      <c r="J33" s="67"/>
      <c r="K33" s="9">
        <f>SUM(K29:L32)</f>
        <v>5974204.35</v>
      </c>
      <c r="L33" s="9"/>
      <c r="M33" s="9">
        <f>SUM(M29:M32)</f>
        <v>42656544.160000004</v>
      </c>
      <c r="N33" s="9"/>
      <c r="O33" s="9">
        <f>SUM(O29:O32)</f>
        <v>29287507.12</v>
      </c>
      <c r="P33" s="9"/>
      <c r="Q33" s="68">
        <f>SUM(Q29:Q32)</f>
        <v>0.02349449016729362</v>
      </c>
      <c r="R33" s="72"/>
      <c r="S33" s="57">
        <f>(K33-C33)/K33</f>
        <v>-0.8498240054342968</v>
      </c>
    </row>
    <row r="34" spans="1:19" ht="13.5" customHeight="1">
      <c r="A34" s="39"/>
      <c r="B34" s="40"/>
      <c r="C34" s="6"/>
      <c r="D34" s="6"/>
      <c r="E34" s="6"/>
      <c r="F34" s="6"/>
      <c r="G34" s="6"/>
      <c r="H34" s="12"/>
      <c r="I34" s="55"/>
      <c r="J34" s="67"/>
      <c r="K34" s="6"/>
      <c r="L34" s="6"/>
      <c r="M34" s="6"/>
      <c r="N34" s="6"/>
      <c r="O34" s="6"/>
      <c r="P34" s="6"/>
      <c r="Q34" s="65"/>
      <c r="R34" s="72"/>
      <c r="S34" s="55"/>
    </row>
    <row r="35" spans="1:19" ht="13.5" customHeight="1">
      <c r="A35" s="42" t="s">
        <v>27</v>
      </c>
      <c r="B35" s="45"/>
      <c r="C35" s="6"/>
      <c r="D35" s="6"/>
      <c r="E35" s="6"/>
      <c r="F35" s="6"/>
      <c r="G35" s="6"/>
      <c r="H35" s="9"/>
      <c r="I35" s="57"/>
      <c r="J35" s="67"/>
      <c r="K35" s="6"/>
      <c r="L35" s="6"/>
      <c r="M35" s="6"/>
      <c r="N35" s="6"/>
      <c r="O35" s="6"/>
      <c r="P35" s="6"/>
      <c r="Q35" s="65"/>
      <c r="R35" s="72"/>
      <c r="S35" s="57"/>
    </row>
    <row r="36" spans="1:19" ht="13.5" customHeight="1">
      <c r="A36" s="44" t="s">
        <v>22</v>
      </c>
      <c r="B36" s="45"/>
      <c r="C36" s="9">
        <v>1953351.11</v>
      </c>
      <c r="D36" s="9"/>
      <c r="E36" s="9">
        <f>C36+8828093</f>
        <v>10781444.11</v>
      </c>
      <c r="F36" s="9"/>
      <c r="G36" s="9">
        <v>32223610</v>
      </c>
      <c r="H36" s="9"/>
      <c r="I36" s="68">
        <f>C36/$C$67</f>
        <v>0.014391979242792462</v>
      </c>
      <c r="J36" s="67"/>
      <c r="K36" s="9">
        <v>2630089.97</v>
      </c>
      <c r="L36" s="9"/>
      <c r="M36" s="9">
        <f>K36+13709177</f>
        <v>16339266.97</v>
      </c>
      <c r="N36" s="9"/>
      <c r="O36" s="9">
        <v>18810478.01</v>
      </c>
      <c r="P36" s="9"/>
      <c r="Q36" s="68">
        <f>K36/$K$67</f>
        <v>0.010343238918377906</v>
      </c>
      <c r="R36" s="72"/>
      <c r="S36" s="57">
        <f>(K36-C36)/K36</f>
        <v>0.25730635366819793</v>
      </c>
    </row>
    <row r="37" spans="1:19" ht="13.5" customHeight="1">
      <c r="A37" s="44" t="s">
        <v>13</v>
      </c>
      <c r="B37" s="45"/>
      <c r="C37" s="9">
        <v>12870.01</v>
      </c>
      <c r="D37" s="9"/>
      <c r="E37" s="9">
        <v>310972.02</v>
      </c>
      <c r="F37" s="9"/>
      <c r="G37" s="9">
        <v>148913</v>
      </c>
      <c r="H37" s="9"/>
      <c r="I37" s="68">
        <f>C37/$C$67</f>
        <v>9.482417975257475E-05</v>
      </c>
      <c r="J37" s="67"/>
      <c r="K37" s="9">
        <v>21479.25</v>
      </c>
      <c r="L37" s="9"/>
      <c r="M37" s="9">
        <v>686205.85</v>
      </c>
      <c r="N37" s="9"/>
      <c r="O37" s="9">
        <v>0</v>
      </c>
      <c r="P37" s="9"/>
      <c r="Q37" s="68">
        <f>K37/$K$67</f>
        <v>8.447049989608097E-05</v>
      </c>
      <c r="R37" s="72"/>
      <c r="S37" s="57">
        <f>(K37-C37)/K37</f>
        <v>0.4008166020694391</v>
      </c>
    </row>
    <row r="38" spans="1:19" ht="13.5" customHeight="1">
      <c r="A38" s="44" t="s">
        <v>14</v>
      </c>
      <c r="B38" s="45"/>
      <c r="C38" s="9">
        <v>1218282.53</v>
      </c>
      <c r="D38" s="9"/>
      <c r="E38" s="9">
        <v>8630726.72</v>
      </c>
      <c r="F38" s="9"/>
      <c r="G38" s="9">
        <v>9099773</v>
      </c>
      <c r="H38" s="9"/>
      <c r="I38" s="99">
        <f>C38/$C$67</f>
        <v>0.008976111255091608</v>
      </c>
      <c r="J38" s="67"/>
      <c r="K38" s="9">
        <v>3280490.85</v>
      </c>
      <c r="L38" s="9"/>
      <c r="M38" s="9">
        <v>13175877.31</v>
      </c>
      <c r="N38" s="9"/>
      <c r="O38" s="9">
        <v>9806992.43</v>
      </c>
      <c r="P38" s="9"/>
      <c r="Q38" s="68">
        <f>K38/$K$67</f>
        <v>0.01290104179633924</v>
      </c>
      <c r="R38" s="72"/>
      <c r="S38" s="57">
        <f>(K38-C38)/K38</f>
        <v>0.6286279749873407</v>
      </c>
    </row>
    <row r="39" spans="1:19" ht="13.5" customHeight="1">
      <c r="A39" s="44"/>
      <c r="B39" s="45"/>
      <c r="C39" s="102">
        <f>SUM(C36:C38)</f>
        <v>3184503.6500000004</v>
      </c>
      <c r="D39" s="9"/>
      <c r="E39" s="102">
        <f>SUM(E36:E38)</f>
        <v>19723142.85</v>
      </c>
      <c r="F39" s="9"/>
      <c r="G39" s="102">
        <f>SUM(G36:G38)</f>
        <v>41472296</v>
      </c>
      <c r="H39" s="9"/>
      <c r="I39" s="103">
        <f>SUM(I36:I38)</f>
        <v>0.023462914677636643</v>
      </c>
      <c r="J39" s="67"/>
      <c r="K39" s="102">
        <f>SUM(K36:K38)</f>
        <v>5932060.07</v>
      </c>
      <c r="L39" s="9"/>
      <c r="M39" s="102">
        <f>SUM(M36:M38)</f>
        <v>30201350.130000003</v>
      </c>
      <c r="N39" s="9"/>
      <c r="O39" s="102">
        <f>SUM(O36:O38)</f>
        <v>28617470.44</v>
      </c>
      <c r="P39" s="9"/>
      <c r="Q39" s="103">
        <f>SUM(Q36:Q38)</f>
        <v>0.023328751214613225</v>
      </c>
      <c r="R39" s="72"/>
      <c r="S39" s="104">
        <f>(K39-C39)/K39</f>
        <v>0.4631707008320972</v>
      </c>
    </row>
    <row r="40" spans="1:19" ht="13.5" customHeight="1" thickBot="1">
      <c r="A40" s="105"/>
      <c r="B40" s="106"/>
      <c r="C40" s="9"/>
      <c r="D40" s="9"/>
      <c r="E40" s="9"/>
      <c r="F40" s="9"/>
      <c r="G40" s="9"/>
      <c r="H40" s="9"/>
      <c r="I40" s="57"/>
      <c r="J40" s="67"/>
      <c r="K40" s="6"/>
      <c r="L40" s="6"/>
      <c r="M40" s="6"/>
      <c r="N40" s="6"/>
      <c r="O40" s="6"/>
      <c r="P40" s="6"/>
      <c r="Q40" s="65"/>
      <c r="R40" s="72"/>
      <c r="S40" s="57"/>
    </row>
    <row r="41" spans="1:19" s="1" customFormat="1" ht="13.5" customHeight="1" thickBot="1">
      <c r="A41" s="80" t="s">
        <v>18</v>
      </c>
      <c r="B41" s="28"/>
      <c r="C41" s="29">
        <f>C17+C26+C33+C39</f>
        <v>47383075.599999994</v>
      </c>
      <c r="D41" s="30"/>
      <c r="E41" s="30">
        <f>ROUNDUP(E17+E26+E33+E39,0)</f>
        <v>872060714</v>
      </c>
      <c r="F41" s="30"/>
      <c r="G41" s="30">
        <f>G17+G26+G33+G39</f>
        <v>1124010250.94</v>
      </c>
      <c r="H41" s="30"/>
      <c r="I41" s="73">
        <f>I17+I26+I33+I39</f>
        <v>0.34911093914645275</v>
      </c>
      <c r="J41" s="32"/>
      <c r="K41" s="30">
        <f>K17+K26+K33+K39</f>
        <v>94724562.01999998</v>
      </c>
      <c r="L41" s="30"/>
      <c r="M41" s="30">
        <f>M17+M26+M33+M39</f>
        <v>1047147811.3299999</v>
      </c>
      <c r="N41" s="30"/>
      <c r="O41" s="30">
        <f>O17+O26+O33+O39</f>
        <v>853284240.1500002</v>
      </c>
      <c r="P41" s="30"/>
      <c r="Q41" s="73">
        <f>Q17+Q26+Q33+Q39</f>
        <v>0.3186531747471314</v>
      </c>
      <c r="R41" s="33"/>
      <c r="S41" s="31">
        <f>(K41-C41)/K41</f>
        <v>0.499780473094237</v>
      </c>
    </row>
    <row r="42" spans="1:19" s="6" customFormat="1" ht="13.5" customHeight="1" thickBot="1">
      <c r="A42" s="46"/>
      <c r="B42" s="45"/>
      <c r="C42" s="56"/>
      <c r="D42" s="9"/>
      <c r="E42" s="9"/>
      <c r="F42" s="9"/>
      <c r="G42" s="9"/>
      <c r="H42" s="9"/>
      <c r="I42" s="57"/>
      <c r="J42" s="67"/>
      <c r="Q42" s="65"/>
      <c r="R42" s="72"/>
      <c r="S42" s="57"/>
    </row>
    <row r="43" spans="1:19" s="6" customFormat="1" ht="36" customHeight="1" thickBot="1">
      <c r="A43" s="89" t="s">
        <v>29</v>
      </c>
      <c r="B43" s="90"/>
      <c r="C43" s="91"/>
      <c r="D43" s="92"/>
      <c r="E43" s="92"/>
      <c r="F43" s="92"/>
      <c r="G43" s="92"/>
      <c r="H43" s="92"/>
      <c r="I43" s="93"/>
      <c r="J43" s="94"/>
      <c r="K43" s="92"/>
      <c r="L43" s="92"/>
      <c r="M43" s="92"/>
      <c r="N43" s="92"/>
      <c r="O43" s="92"/>
      <c r="P43" s="92"/>
      <c r="Q43" s="93"/>
      <c r="R43" s="95"/>
      <c r="S43" s="93"/>
    </row>
    <row r="44" spans="1:19" s="6" customFormat="1" ht="13.5" customHeight="1">
      <c r="A44" s="46"/>
      <c r="B44" s="45"/>
      <c r="C44" s="56"/>
      <c r="D44" s="9"/>
      <c r="E44" s="9"/>
      <c r="F44" s="9"/>
      <c r="G44" s="9"/>
      <c r="H44" s="9"/>
      <c r="I44" s="57"/>
      <c r="J44" s="67"/>
      <c r="Q44" s="65"/>
      <c r="R44" s="72"/>
      <c r="S44" s="57"/>
    </row>
    <row r="45" spans="1:19" ht="13.5" customHeight="1">
      <c r="A45" s="42" t="s">
        <v>15</v>
      </c>
      <c r="B45" s="45"/>
      <c r="C45" s="56"/>
      <c r="D45" s="9"/>
      <c r="E45" s="9"/>
      <c r="F45" s="9"/>
      <c r="G45" s="9"/>
      <c r="H45" s="9"/>
      <c r="I45" s="57"/>
      <c r="J45" s="67"/>
      <c r="K45" s="6"/>
      <c r="L45" s="6"/>
      <c r="M45" s="6"/>
      <c r="N45" s="6"/>
      <c r="O45" s="6"/>
      <c r="P45" s="6"/>
      <c r="Q45" s="65"/>
      <c r="R45" s="72"/>
      <c r="S45" s="57"/>
    </row>
    <row r="46" spans="1:19" ht="13.5" customHeight="1">
      <c r="A46" s="47" t="s">
        <v>32</v>
      </c>
      <c r="B46" s="45"/>
      <c r="C46" s="9">
        <v>70598757.96</v>
      </c>
      <c r="D46" s="9"/>
      <c r="E46" s="9">
        <v>622071746.59</v>
      </c>
      <c r="F46" s="9"/>
      <c r="G46" s="9">
        <v>406212043.02</v>
      </c>
      <c r="H46" s="9"/>
      <c r="I46" s="68">
        <f aca="true" t="shared" si="2" ref="I46:I53">C46/$C$67</f>
        <v>0.5201603817796223</v>
      </c>
      <c r="J46" s="67"/>
      <c r="K46" s="9">
        <v>104207972.91</v>
      </c>
      <c r="L46" s="9"/>
      <c r="M46" s="9">
        <v>793223561.57</v>
      </c>
      <c r="N46" s="9"/>
      <c r="O46" s="9">
        <v>719688589.08</v>
      </c>
      <c r="P46" s="9"/>
      <c r="Q46" s="68">
        <f aca="true" t="shared" si="3" ref="Q46:Q53">K46/$K$67</f>
        <v>0.40981410267420715</v>
      </c>
      <c r="R46" s="72"/>
      <c r="S46" s="57">
        <f aca="true" t="shared" si="4" ref="S46:S54">(K46-C46)/K46</f>
        <v>0.3225205712333245</v>
      </c>
    </row>
    <row r="47" spans="1:19" ht="13.5" customHeight="1">
      <c r="A47" s="47" t="s">
        <v>33</v>
      </c>
      <c r="B47" s="45"/>
      <c r="C47" s="9">
        <v>0</v>
      </c>
      <c r="D47" s="9"/>
      <c r="E47" s="9">
        <f>C47</f>
        <v>0</v>
      </c>
      <c r="F47" s="9"/>
      <c r="G47" s="9">
        <v>152021046.4</v>
      </c>
      <c r="H47" s="9"/>
      <c r="I47" s="68">
        <f t="shared" si="2"/>
        <v>0</v>
      </c>
      <c r="J47" s="67"/>
      <c r="K47" s="9">
        <v>0</v>
      </c>
      <c r="L47" s="9"/>
      <c r="M47" s="9">
        <f>K47</f>
        <v>0</v>
      </c>
      <c r="N47" s="9"/>
      <c r="O47" s="9">
        <v>0</v>
      </c>
      <c r="P47" s="9"/>
      <c r="Q47" s="68">
        <f t="shared" si="3"/>
        <v>0</v>
      </c>
      <c r="R47" s="72"/>
      <c r="S47" s="57">
        <v>0</v>
      </c>
    </row>
    <row r="48" spans="1:19" ht="13.5" customHeight="1">
      <c r="A48" s="47" t="s">
        <v>34</v>
      </c>
      <c r="B48" s="45"/>
      <c r="C48" s="9">
        <v>0</v>
      </c>
      <c r="D48" s="9"/>
      <c r="E48" s="9">
        <f>C48</f>
        <v>0</v>
      </c>
      <c r="F48" s="9"/>
      <c r="G48" s="9">
        <v>4744774.6</v>
      </c>
      <c r="H48" s="9"/>
      <c r="I48" s="68">
        <f t="shared" si="2"/>
        <v>0</v>
      </c>
      <c r="J48" s="67"/>
      <c r="K48" s="9">
        <v>0</v>
      </c>
      <c r="L48" s="9"/>
      <c r="M48" s="9">
        <f>K48</f>
        <v>0</v>
      </c>
      <c r="N48" s="9"/>
      <c r="O48" s="9">
        <v>0</v>
      </c>
      <c r="P48" s="9"/>
      <c r="Q48" s="68">
        <f t="shared" si="3"/>
        <v>0</v>
      </c>
      <c r="R48" s="72"/>
      <c r="S48" s="57">
        <v>0</v>
      </c>
    </row>
    <row r="49" spans="1:19" ht="13.5" customHeight="1">
      <c r="A49" s="47" t="s">
        <v>43</v>
      </c>
      <c r="B49" s="45"/>
      <c r="C49" s="9">
        <v>0</v>
      </c>
      <c r="D49" s="9"/>
      <c r="E49" s="9">
        <v>8201517.6</v>
      </c>
      <c r="F49" s="9"/>
      <c r="G49" s="9">
        <v>3605000</v>
      </c>
      <c r="H49" s="9"/>
      <c r="I49" s="68">
        <f t="shared" si="2"/>
        <v>0</v>
      </c>
      <c r="J49" s="67"/>
      <c r="K49" s="9">
        <v>0</v>
      </c>
      <c r="L49" s="9"/>
      <c r="M49" s="9">
        <v>0</v>
      </c>
      <c r="N49" s="9"/>
      <c r="O49" s="9">
        <v>0</v>
      </c>
      <c r="P49" s="9"/>
      <c r="Q49" s="68">
        <f t="shared" si="3"/>
        <v>0</v>
      </c>
      <c r="R49" s="72"/>
      <c r="S49" s="57">
        <v>0</v>
      </c>
    </row>
    <row r="50" spans="1:19" ht="13.5" customHeight="1">
      <c r="A50" s="47" t="s">
        <v>40</v>
      </c>
      <c r="B50" s="45"/>
      <c r="C50" s="9">
        <v>5933244.91</v>
      </c>
      <c r="D50" s="9"/>
      <c r="E50" s="9">
        <v>74001431.88</v>
      </c>
      <c r="F50" s="9"/>
      <c r="G50" s="9">
        <v>86222997.11</v>
      </c>
      <c r="H50" s="9"/>
      <c r="I50" s="68">
        <f t="shared" si="2"/>
        <v>0.04371520160915875</v>
      </c>
      <c r="J50" s="67"/>
      <c r="K50" s="9">
        <v>47609156.43</v>
      </c>
      <c r="L50" s="9"/>
      <c r="M50" s="9">
        <v>110247052.39</v>
      </c>
      <c r="N50" s="9"/>
      <c r="O50" s="9">
        <v>88484133.78</v>
      </c>
      <c r="P50" s="9"/>
      <c r="Q50" s="68">
        <f t="shared" si="3"/>
        <v>0.18723043138251186</v>
      </c>
      <c r="R50" s="72"/>
      <c r="S50" s="57">
        <f t="shared" si="4"/>
        <v>0.8753759706134746</v>
      </c>
    </row>
    <row r="51" spans="1:19" ht="13.5" customHeight="1">
      <c r="A51" s="47" t="s">
        <v>44</v>
      </c>
      <c r="B51" s="45"/>
      <c r="C51" s="9">
        <v>3746272.94</v>
      </c>
      <c r="D51" s="9"/>
      <c r="E51" s="9">
        <v>25945810.99</v>
      </c>
      <c r="F51" s="9"/>
      <c r="G51" s="9">
        <v>0</v>
      </c>
      <c r="H51" s="9"/>
      <c r="I51" s="68">
        <f t="shared" si="2"/>
        <v>0.027601941153485247</v>
      </c>
      <c r="J51" s="67"/>
      <c r="K51" s="9">
        <v>250231.76</v>
      </c>
      <c r="L51" s="9"/>
      <c r="M51" s="9">
        <v>23918171.43</v>
      </c>
      <c r="N51" s="9"/>
      <c r="O51" s="9">
        <v>26515612.84</v>
      </c>
      <c r="P51" s="9"/>
      <c r="Q51" s="68">
        <f t="shared" si="3"/>
        <v>0.0009840754149738078</v>
      </c>
      <c r="R51" s="72"/>
      <c r="S51" s="57">
        <f t="shared" si="4"/>
        <v>-13.97121284684246</v>
      </c>
    </row>
    <row r="52" spans="1:19" ht="13.5" customHeight="1">
      <c r="A52" s="47" t="s">
        <v>35</v>
      </c>
      <c r="B52" s="45"/>
      <c r="C52" s="9">
        <v>576126.35</v>
      </c>
      <c r="D52" s="9">
        <v>9485.48</v>
      </c>
      <c r="E52" s="9">
        <v>3430181.51</v>
      </c>
      <c r="F52" s="9"/>
      <c r="G52" s="9">
        <v>3564199.2</v>
      </c>
      <c r="H52" s="9"/>
      <c r="I52" s="68">
        <f t="shared" si="2"/>
        <v>0.004244807002682577</v>
      </c>
      <c r="J52" s="66"/>
      <c r="K52" s="9">
        <v>574805.82</v>
      </c>
      <c r="L52" s="9">
        <v>9485.48</v>
      </c>
      <c r="M52" s="9">
        <v>3990577.32</v>
      </c>
      <c r="N52" s="9"/>
      <c r="O52" s="9">
        <v>3955245</v>
      </c>
      <c r="P52" s="9"/>
      <c r="Q52" s="68">
        <f t="shared" si="3"/>
        <v>0.002260513516932702</v>
      </c>
      <c r="R52" s="72"/>
      <c r="S52" s="57">
        <f t="shared" si="4"/>
        <v>-0.0022973497380385398</v>
      </c>
    </row>
    <row r="53" spans="1:19" ht="13.5" customHeight="1">
      <c r="A53" s="47" t="s">
        <v>36</v>
      </c>
      <c r="B53" s="45"/>
      <c r="C53" s="10">
        <v>7487498.79</v>
      </c>
      <c r="D53" s="9"/>
      <c r="E53" s="10">
        <v>44415209.1</v>
      </c>
      <c r="F53" s="9"/>
      <c r="G53" s="10">
        <v>43740769.5</v>
      </c>
      <c r="H53" s="9"/>
      <c r="I53" s="69">
        <f t="shared" si="2"/>
        <v>0.05516669615331658</v>
      </c>
      <c r="J53" s="66"/>
      <c r="K53" s="10">
        <v>6889526</v>
      </c>
      <c r="L53" s="9"/>
      <c r="M53" s="10">
        <v>48414354.82</v>
      </c>
      <c r="N53" s="9"/>
      <c r="O53" s="10">
        <v>50400808.6</v>
      </c>
      <c r="P53" s="9"/>
      <c r="Q53" s="69">
        <f t="shared" si="3"/>
        <v>0.027094135282519045</v>
      </c>
      <c r="R53" s="72"/>
      <c r="S53" s="57">
        <f t="shared" si="4"/>
        <v>-0.08679447468519605</v>
      </c>
    </row>
    <row r="54" spans="1:19" ht="13.5" customHeight="1">
      <c r="A54" s="47"/>
      <c r="B54" s="45"/>
      <c r="C54" s="9">
        <f>SUM(C46:C53)</f>
        <v>88341900.94999999</v>
      </c>
      <c r="D54" s="9"/>
      <c r="E54" s="9">
        <f>SUM(E46:E53)</f>
        <v>778065897.6700001</v>
      </c>
      <c r="F54" s="9"/>
      <c r="G54" s="9">
        <f>SUM(G46:G53)</f>
        <v>700110829.83</v>
      </c>
      <c r="H54" s="9"/>
      <c r="I54" s="68">
        <f>SUM(I46:I53)</f>
        <v>0.6508890276982655</v>
      </c>
      <c r="J54" s="67"/>
      <c r="K54" s="9">
        <f>SUM(K46:K53)</f>
        <v>159531692.92</v>
      </c>
      <c r="L54" s="9"/>
      <c r="M54" s="9">
        <f>SUM(M46:M53)</f>
        <v>979793717.5300001</v>
      </c>
      <c r="N54" s="9"/>
      <c r="O54" s="9">
        <f>SUM(O46:O53)</f>
        <v>889044389.3000001</v>
      </c>
      <c r="P54" s="9"/>
      <c r="Q54" s="68">
        <f>SUM(Q46:Q53)</f>
        <v>0.6273832582711445</v>
      </c>
      <c r="R54" s="72"/>
      <c r="S54" s="104">
        <f t="shared" si="4"/>
        <v>0.4462423150345392</v>
      </c>
    </row>
    <row r="55" spans="1:19" ht="13.5" customHeight="1" thickBot="1">
      <c r="A55" s="39"/>
      <c r="B55" s="40"/>
      <c r="C55" s="39"/>
      <c r="D55" s="12"/>
      <c r="E55" s="12"/>
      <c r="F55" s="12"/>
      <c r="G55" s="12"/>
      <c r="H55" s="12"/>
      <c r="I55" s="55"/>
      <c r="J55" s="67"/>
      <c r="K55" s="6"/>
      <c r="L55" s="6"/>
      <c r="M55" s="6"/>
      <c r="N55" s="6"/>
      <c r="O55" s="6"/>
      <c r="P55" s="6"/>
      <c r="Q55" s="65"/>
      <c r="R55" s="72"/>
      <c r="S55" s="55"/>
    </row>
    <row r="56" spans="1:19" s="6" customFormat="1" ht="34.5" customHeight="1" thickBot="1">
      <c r="A56" s="107" t="s">
        <v>31</v>
      </c>
      <c r="B56" s="108"/>
      <c r="C56" s="30">
        <f>C54</f>
        <v>88341900.94999999</v>
      </c>
      <c r="D56" s="30"/>
      <c r="E56" s="30">
        <f>E54</f>
        <v>778065897.6700001</v>
      </c>
      <c r="F56" s="30"/>
      <c r="G56" s="30">
        <f>G54</f>
        <v>700110829.83</v>
      </c>
      <c r="H56" s="30"/>
      <c r="I56" s="73">
        <f>I54</f>
        <v>0.6508890276982655</v>
      </c>
      <c r="J56" s="33"/>
      <c r="K56" s="30">
        <f>K54</f>
        <v>159531692.92</v>
      </c>
      <c r="L56" s="30"/>
      <c r="M56" s="30">
        <f>M54</f>
        <v>979793717.5300001</v>
      </c>
      <c r="N56" s="30"/>
      <c r="O56" s="30">
        <f>O54</f>
        <v>889044389.3000001</v>
      </c>
      <c r="P56" s="30"/>
      <c r="Q56" s="73">
        <f>Q54</f>
        <v>0.6273832582711445</v>
      </c>
      <c r="R56" s="33"/>
      <c r="S56" s="31">
        <f>(K56-C56)/K56</f>
        <v>0.4462423150345392</v>
      </c>
    </row>
    <row r="57" spans="1:19" s="6" customFormat="1" ht="13.5" customHeight="1" thickBot="1">
      <c r="A57" s="47"/>
      <c r="B57" s="45"/>
      <c r="C57" s="56"/>
      <c r="D57" s="9"/>
      <c r="E57" s="9"/>
      <c r="F57" s="9"/>
      <c r="G57" s="9"/>
      <c r="H57" s="9"/>
      <c r="I57" s="57"/>
      <c r="J57" s="66"/>
      <c r="Q57" s="65"/>
      <c r="R57" s="72"/>
      <c r="S57" s="57"/>
    </row>
    <row r="58" spans="1:19" s="6" customFormat="1" ht="13.5" customHeight="1" thickBot="1">
      <c r="A58" s="96" t="s">
        <v>37</v>
      </c>
      <c r="B58" s="97"/>
      <c r="C58" s="91"/>
      <c r="D58" s="92"/>
      <c r="E58" s="92"/>
      <c r="F58" s="92"/>
      <c r="G58" s="92"/>
      <c r="H58" s="92"/>
      <c r="I58" s="93"/>
      <c r="J58" s="95"/>
      <c r="K58" s="90"/>
      <c r="L58" s="90"/>
      <c r="M58" s="90"/>
      <c r="N58" s="90"/>
      <c r="O58" s="90"/>
      <c r="P58" s="90"/>
      <c r="Q58" s="98"/>
      <c r="R58" s="95"/>
      <c r="S58" s="93"/>
    </row>
    <row r="59" spans="1:19" s="6" customFormat="1" ht="13.5" customHeight="1">
      <c r="A59" s="48"/>
      <c r="B59" s="49"/>
      <c r="C59" s="59"/>
      <c r="D59" s="13"/>
      <c r="E59" s="13"/>
      <c r="F59" s="13"/>
      <c r="G59" s="13"/>
      <c r="H59" s="13"/>
      <c r="I59" s="60"/>
      <c r="J59" s="66"/>
      <c r="K59" s="1"/>
      <c r="L59" s="1"/>
      <c r="M59" s="1"/>
      <c r="N59" s="1"/>
      <c r="O59" s="1"/>
      <c r="P59" s="1"/>
      <c r="Q59" s="70"/>
      <c r="R59" s="66"/>
      <c r="S59" s="60"/>
    </row>
    <row r="60" spans="1:19" s="6" customFormat="1" ht="13.5" customHeight="1">
      <c r="A60" s="42" t="s">
        <v>38</v>
      </c>
      <c r="B60" s="45"/>
      <c r="C60" s="56"/>
      <c r="D60" s="9"/>
      <c r="E60" s="9"/>
      <c r="F60" s="9"/>
      <c r="G60" s="9"/>
      <c r="H60" s="9"/>
      <c r="I60" s="57"/>
      <c r="J60" s="66"/>
      <c r="K60" s="1"/>
      <c r="L60" s="1"/>
      <c r="M60" s="1"/>
      <c r="N60" s="1"/>
      <c r="O60" s="1"/>
      <c r="P60" s="1"/>
      <c r="Q60" s="70"/>
      <c r="R60" s="66"/>
      <c r="S60" s="57"/>
    </row>
    <row r="61" spans="1:19" s="6" customFormat="1" ht="13.5" customHeight="1">
      <c r="A61" s="47" t="s">
        <v>19</v>
      </c>
      <c r="B61" s="45"/>
      <c r="C61" s="10">
        <v>4.5</v>
      </c>
      <c r="D61" s="9"/>
      <c r="E61" s="10">
        <v>1916.97</v>
      </c>
      <c r="F61" s="9"/>
      <c r="G61" s="10">
        <v>28435</v>
      </c>
      <c r="H61" s="9"/>
      <c r="I61" s="69">
        <f>C61/$C$67</f>
        <v>3.3155281844115615E-08</v>
      </c>
      <c r="J61" s="66"/>
      <c r="K61" s="10">
        <v>24825.75</v>
      </c>
      <c r="L61" s="9"/>
      <c r="M61" s="10">
        <v>34468.94</v>
      </c>
      <c r="N61" s="9"/>
      <c r="O61" s="10">
        <v>0</v>
      </c>
      <c r="P61" s="9"/>
      <c r="Q61" s="69">
        <f>K61/$K$67</f>
        <v>9.76311329676377E-05</v>
      </c>
      <c r="R61" s="66"/>
      <c r="S61" s="58">
        <v>0</v>
      </c>
    </row>
    <row r="62" spans="1:19" s="6" customFormat="1" ht="13.5" customHeight="1">
      <c r="A62" s="48"/>
      <c r="B62" s="49"/>
      <c r="C62" s="9">
        <f>SUM(C61:C61)</f>
        <v>4.5</v>
      </c>
      <c r="D62" s="9"/>
      <c r="E62" s="9">
        <f>SUM(E61:E61)</f>
        <v>1916.97</v>
      </c>
      <c r="F62" s="9"/>
      <c r="G62" s="9">
        <f>SUM(G61:G61)</f>
        <v>28435</v>
      </c>
      <c r="H62" s="9"/>
      <c r="I62" s="68">
        <f>SUM(I61:I61)</f>
        <v>3.3155281844115615E-08</v>
      </c>
      <c r="J62" s="66"/>
      <c r="K62" s="9">
        <f>SUM(K61:K61)</f>
        <v>24825.75</v>
      </c>
      <c r="L62" s="9"/>
      <c r="M62" s="9">
        <f>SUM(M61:M61)</f>
        <v>34468.94</v>
      </c>
      <c r="N62" s="9"/>
      <c r="O62" s="9">
        <f>SUM(O61)</f>
        <v>0</v>
      </c>
      <c r="P62" s="9"/>
      <c r="Q62" s="68">
        <f>SUM(Q61)</f>
        <v>9.76311329676377E-05</v>
      </c>
      <c r="R62" s="66"/>
      <c r="S62" s="57">
        <v>0</v>
      </c>
    </row>
    <row r="63" spans="1:19" s="1" customFormat="1" ht="13.5" customHeight="1" thickBot="1">
      <c r="A63" s="47"/>
      <c r="B63" s="49"/>
      <c r="C63" s="59"/>
      <c r="D63" s="13"/>
      <c r="E63" s="13"/>
      <c r="F63" s="13"/>
      <c r="G63" s="13"/>
      <c r="H63" s="13"/>
      <c r="I63" s="60"/>
      <c r="J63" s="66"/>
      <c r="Q63" s="70"/>
      <c r="R63" s="66"/>
      <c r="S63" s="60"/>
    </row>
    <row r="64" spans="1:19" ht="13.5" customHeight="1" thickBot="1">
      <c r="A64" s="27" t="s">
        <v>39</v>
      </c>
      <c r="B64" s="28"/>
      <c r="C64" s="29">
        <f>C62</f>
        <v>4.5</v>
      </c>
      <c r="D64" s="74"/>
      <c r="E64" s="30">
        <f>E62</f>
        <v>1916.97</v>
      </c>
      <c r="F64" s="30"/>
      <c r="G64" s="30">
        <f>G62</f>
        <v>28435</v>
      </c>
      <c r="H64" s="74"/>
      <c r="I64" s="73">
        <f>I62</f>
        <v>3.3155281844115615E-08</v>
      </c>
      <c r="J64" s="75"/>
      <c r="K64" s="30">
        <f>K62</f>
        <v>24825.75</v>
      </c>
      <c r="L64" s="74"/>
      <c r="M64" s="30">
        <f>M62</f>
        <v>34468.94</v>
      </c>
      <c r="N64" s="30"/>
      <c r="O64" s="30">
        <f>O62</f>
        <v>0</v>
      </c>
      <c r="P64" s="74"/>
      <c r="Q64" s="73">
        <f>Q62</f>
        <v>9.76311329676377E-05</v>
      </c>
      <c r="R64" s="33"/>
      <c r="S64" s="31">
        <v>0</v>
      </c>
    </row>
    <row r="65" spans="1:19" s="6" customFormat="1" ht="13.5" customHeight="1">
      <c r="A65" s="46"/>
      <c r="B65" s="45"/>
      <c r="C65" s="56"/>
      <c r="D65" s="9"/>
      <c r="E65" s="9"/>
      <c r="F65" s="9"/>
      <c r="G65" s="9"/>
      <c r="H65" s="9"/>
      <c r="I65" s="57"/>
      <c r="J65" s="67"/>
      <c r="Q65" s="65"/>
      <c r="R65" s="72"/>
      <c r="S65" s="57"/>
    </row>
    <row r="66" spans="1:19" ht="13.5" customHeight="1" thickBot="1">
      <c r="A66" s="46"/>
      <c r="B66" s="45"/>
      <c r="C66" s="56"/>
      <c r="D66" s="9"/>
      <c r="E66" s="9"/>
      <c r="F66" s="9"/>
      <c r="G66" s="9"/>
      <c r="H66" s="9"/>
      <c r="I66" s="57"/>
      <c r="J66" s="67"/>
      <c r="K66" s="6"/>
      <c r="L66" s="6"/>
      <c r="M66" s="6"/>
      <c r="N66" s="6"/>
      <c r="O66" s="6"/>
      <c r="P66" s="6"/>
      <c r="Q66" s="65"/>
      <c r="R66" s="72"/>
      <c r="S66" s="57"/>
    </row>
    <row r="67" spans="1:19" s="17" customFormat="1" ht="20.25" thickBot="1">
      <c r="A67" s="34" t="s">
        <v>17</v>
      </c>
      <c r="B67" s="35"/>
      <c r="C67" s="76">
        <f>C41+C56+C64</f>
        <v>135724981.04999998</v>
      </c>
      <c r="D67" s="77"/>
      <c r="E67" s="77">
        <f>E41+E56+E64</f>
        <v>1650128528.64</v>
      </c>
      <c r="F67" s="77"/>
      <c r="G67" s="77">
        <f>G41+G56+G64</f>
        <v>1824149515.77</v>
      </c>
      <c r="H67" s="77"/>
      <c r="I67" s="78">
        <f>I41+I56+I64</f>
        <v>1</v>
      </c>
      <c r="J67" s="79"/>
      <c r="K67" s="77">
        <f>K41+K56+K64</f>
        <v>254281080.68999997</v>
      </c>
      <c r="L67" s="77"/>
      <c r="M67" s="77">
        <f>M41+M56+M64</f>
        <v>2026975997.8000002</v>
      </c>
      <c r="N67" s="77"/>
      <c r="O67" s="77">
        <f>O41+O56+O64</f>
        <v>1742328629.4500003</v>
      </c>
      <c r="P67" s="77"/>
      <c r="Q67" s="78">
        <f>Q41+Q56+Q64</f>
        <v>0.9461340641512436</v>
      </c>
      <c r="R67" s="33"/>
      <c r="S67" s="78">
        <f>(K67-C67)/K67</f>
        <v>0.4662403483511009</v>
      </c>
    </row>
    <row r="68" spans="1:10" s="17" customFormat="1" ht="13.5" customHeight="1">
      <c r="A68" s="11"/>
      <c r="B68" s="16"/>
      <c r="C68" s="13"/>
      <c r="D68" s="13"/>
      <c r="E68" s="13"/>
      <c r="F68" s="13"/>
      <c r="G68" s="13"/>
      <c r="H68" s="13"/>
      <c r="I68" s="14"/>
      <c r="J68" s="8"/>
    </row>
    <row r="69" spans="1:10" s="17" customFormat="1" ht="13.5" customHeight="1">
      <c r="A69" s="11"/>
      <c r="B69" s="16"/>
      <c r="C69" s="13"/>
      <c r="D69" s="13"/>
      <c r="E69" s="13"/>
      <c r="F69" s="13"/>
      <c r="G69" s="13"/>
      <c r="H69" s="13"/>
      <c r="I69" s="14"/>
      <c r="J69" s="8"/>
    </row>
    <row r="70" spans="1:10" ht="13.5" customHeight="1">
      <c r="A70" s="4"/>
      <c r="B70" s="4"/>
      <c r="C70" s="4"/>
      <c r="D70" s="4"/>
      <c r="E70" s="4"/>
      <c r="F70" s="4"/>
      <c r="G70" s="4"/>
      <c r="H70" s="4"/>
      <c r="I70" s="7"/>
      <c r="J70" s="15"/>
    </row>
    <row r="71" spans="1:10" ht="13.5" customHeight="1">
      <c r="A71" s="18"/>
      <c r="B71" s="18"/>
      <c r="C71" s="19"/>
      <c r="D71" s="19"/>
      <c r="E71" s="19"/>
      <c r="F71" s="19"/>
      <c r="G71" s="20"/>
      <c r="H71" s="20"/>
      <c r="I71" s="21"/>
      <c r="J71" s="8"/>
    </row>
    <row r="72" spans="1:10" ht="13.5" customHeight="1">
      <c r="A72" s="18"/>
      <c r="B72" s="18"/>
      <c r="C72" s="19"/>
      <c r="D72" s="19"/>
      <c r="E72" s="19"/>
      <c r="F72" s="19"/>
      <c r="G72" s="20"/>
      <c r="H72" s="20"/>
      <c r="I72" s="21"/>
      <c r="J72" s="8"/>
    </row>
    <row r="73" spans="1:10" ht="13.5" customHeight="1">
      <c r="A73" s="18"/>
      <c r="B73" s="18"/>
      <c r="C73" s="19"/>
      <c r="D73" s="19"/>
      <c r="E73" s="19"/>
      <c r="F73" s="19"/>
      <c r="G73" s="20"/>
      <c r="H73" s="20"/>
      <c r="I73" s="21"/>
      <c r="J73" s="1"/>
    </row>
    <row r="74" spans="1:10" ht="13.5" customHeight="1">
      <c r="A74" s="22"/>
      <c r="B74" s="23"/>
      <c r="C74" s="24"/>
      <c r="D74" s="24"/>
      <c r="G74" s="22"/>
      <c r="H74" s="22"/>
      <c r="I74" s="25"/>
      <c r="J74" s="1"/>
    </row>
    <row r="75" spans="1:10" ht="13.5" customHeight="1">
      <c r="A75" s="22"/>
      <c r="B75" s="23"/>
      <c r="C75" s="24"/>
      <c r="D75" s="24"/>
      <c r="G75" s="22"/>
      <c r="H75" s="22"/>
      <c r="I75" s="25"/>
      <c r="J75" s="1"/>
    </row>
    <row r="76" spans="3:10" ht="13.5" customHeight="1">
      <c r="C76" s="24"/>
      <c r="D76" s="24"/>
      <c r="J76" s="1"/>
    </row>
    <row r="77" ht="13.5" customHeight="1">
      <c r="J77" s="1"/>
    </row>
    <row r="78" spans="3:10" ht="13.5" customHeight="1">
      <c r="C78" s="24"/>
      <c r="D78" s="24"/>
      <c r="J78" s="1"/>
    </row>
    <row r="79" ht="13.5" customHeight="1">
      <c r="J79" s="1"/>
    </row>
    <row r="80" ht="13.5" customHeight="1">
      <c r="J80" s="1"/>
    </row>
    <row r="81" ht="13.5" customHeight="1">
      <c r="J81" s="1"/>
    </row>
    <row r="82" ht="13.5" customHeight="1">
      <c r="J82" s="1"/>
    </row>
    <row r="83" ht="13.5" customHeight="1">
      <c r="J83" s="1"/>
    </row>
    <row r="84" ht="13.5" customHeight="1">
      <c r="J84" s="1"/>
    </row>
    <row r="85" spans="2:10" ht="13.5" customHeight="1">
      <c r="B85" s="23"/>
      <c r="J85" s="1"/>
    </row>
    <row r="86" spans="2:10" ht="13.5" customHeight="1">
      <c r="B86" s="23"/>
      <c r="J86" s="1"/>
    </row>
    <row r="87" ht="13.5" customHeight="1">
      <c r="J87" s="1"/>
    </row>
    <row r="88" ht="13.5" customHeight="1">
      <c r="J88" s="1"/>
    </row>
    <row r="89" ht="13.5" customHeight="1">
      <c r="J89" s="1"/>
    </row>
    <row r="90" ht="13.5" customHeight="1">
      <c r="J90" s="1"/>
    </row>
    <row r="91" ht="13.5" customHeight="1">
      <c r="J91" s="1"/>
    </row>
    <row r="92" ht="13.5" customHeight="1">
      <c r="J92" s="1"/>
    </row>
    <row r="93" ht="13.5" customHeight="1">
      <c r="J93" s="1"/>
    </row>
    <row r="94" ht="13.5" customHeight="1">
      <c r="J94" s="1"/>
    </row>
    <row r="95" ht="13.5" customHeight="1">
      <c r="J95" s="1"/>
    </row>
    <row r="96" ht="13.5" customHeight="1">
      <c r="J96" s="1"/>
    </row>
    <row r="97" ht="13.5" customHeight="1">
      <c r="J97" s="1"/>
    </row>
    <row r="98" ht="13.5" customHeight="1">
      <c r="J98" s="1"/>
    </row>
    <row r="99" ht="13.5" customHeight="1">
      <c r="J99" s="1"/>
    </row>
  </sheetData>
  <sheetProtection/>
  <mergeCells count="6">
    <mergeCell ref="A56:B56"/>
    <mergeCell ref="C7:I7"/>
    <mergeCell ref="K7:Q7"/>
    <mergeCell ref="C3:S3"/>
    <mergeCell ref="C4:S4"/>
    <mergeCell ref="C5:S5"/>
  </mergeCells>
  <printOptions horizontalCentered="1"/>
  <pageMargins left="0" right="0" top="0" bottom="0" header="0" footer="0"/>
  <pageSetup fitToHeight="1" fitToWidth="1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esauctor</dc:creator>
  <cp:keywords/>
  <dc:description/>
  <cp:lastModifiedBy>Hermilo Oviedo Rodriguez</cp:lastModifiedBy>
  <cp:lastPrinted>2021-07-27T15:54:45Z</cp:lastPrinted>
  <dcterms:created xsi:type="dcterms:W3CDTF">2009-02-19T19:53:26Z</dcterms:created>
  <dcterms:modified xsi:type="dcterms:W3CDTF">2021-08-23T18:04:14Z</dcterms:modified>
  <cp:category/>
  <cp:version/>
  <cp:contentType/>
  <cp:contentStatus/>
</cp:coreProperties>
</file>