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2017'!$A$8:$J$74</definedName>
    <definedName name="A_impresión_IM">#REF!</definedName>
    <definedName name="_xlnm.Print_Area" localSheetId="0">'FEBRERO 2017'!$A$1:$S$67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<sst xmlns="http://schemas.openxmlformats.org/spreadsheetml/2006/main" count="51" uniqueCount="48">
  <si>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</si>
  <si>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</si>
  <si>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</si>
  <si>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</si>
  <si>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</si>
  <si>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</si>
  <si>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</si>
  <si>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</si>
  <si>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</si>
  <si>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</si>
  <si>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</si>
  <si>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</si>
  <si>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</si>
  <si>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</si>
  <si>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</si>
  <si>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</si>
  <si>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</si>
  <si>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</si>
  <si>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</si>
  <si>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</si>
  <si>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</si>
  <si>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</si>
  <si>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</si>
  <si>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</si>
  <si>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</si>
  <si>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</si>
  <si>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</si>
  <si>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</si>
  <si>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</si>
  <si>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</si>
  <si>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</si>
  <si>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</si>
  <si>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</si>
  <si>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</si>
  <si>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</si>
  <si>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</si>
  <si>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</si>
  <si>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</si>
  <si>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</si>
  <si>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</si>
  <si>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</si>
  <si>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</si>
  <si>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2020 VS 2019</t>
  </si>
  <si>
    <t>VENTA DE BIENES MUNICIPALES</t>
  </si>
  <si>
    <t>APORTACIONES FEDERALES</t>
  </si>
  <si>
    <t>PARTICIPACIONES ESTATALES</t>
  </si>
  <si>
    <t>COMPARATIVO MES JULIO DE  2019 VS MES DE JULIO 2020</t>
  </si>
  <si>
    <t>JULIO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</si>
</sst>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9"/>
  <sheetViews>
    <sheetView showGridLines="0" tabSelected="1" zoomScale="75" zoomScaleNormal="75" zoomScalePageLayoutView="0" workbookViewId="0" topLeftCell="A1">
      <selection activeCell="C3" sqref="C3:S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2" t="s">
        <v>20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3:19" ht="22.5" customHeight="1">
      <c r="C4" s="112" t="s">
        <v>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3:19" ht="22.5" customHeight="1">
      <c r="C5" s="112" t="s">
        <v>46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0">
        <v>2019</v>
      </c>
      <c r="D7" s="110"/>
      <c r="E7" s="110"/>
      <c r="F7" s="110"/>
      <c r="G7" s="110"/>
      <c r="H7" s="110"/>
      <c r="I7" s="111"/>
      <c r="J7" s="61"/>
      <c r="K7" s="110">
        <v>2020</v>
      </c>
      <c r="L7" s="110"/>
      <c r="M7" s="110"/>
      <c r="N7" s="110"/>
      <c r="O7" s="110"/>
      <c r="P7" s="110"/>
      <c r="Q7" s="111"/>
      <c r="R7" s="71"/>
      <c r="S7" s="100" t="str">
        <f>C9</f>
        <v>JULIO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JULIO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42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39985903.75</v>
      </c>
      <c r="D13" s="9"/>
      <c r="E13" s="9">
        <v>383007392.39</v>
      </c>
      <c r="F13" s="9"/>
      <c r="G13" s="9">
        <v>214204015</v>
      </c>
      <c r="H13" s="9"/>
      <c r="I13" s="68">
        <f>C13/$C$67</f>
        <v>0.17111347063705604</v>
      </c>
      <c r="J13" s="67"/>
      <c r="K13" s="9">
        <v>30361607.57</v>
      </c>
      <c r="L13" s="9"/>
      <c r="M13" s="9">
        <v>181022609.42</v>
      </c>
      <c r="N13" s="9"/>
      <c r="O13" s="9">
        <v>345110791.11</v>
      </c>
      <c r="P13" s="9"/>
      <c r="Q13" s="68">
        <f>K13/$K$67</f>
        <v>0.1404946554768388</v>
      </c>
      <c r="R13" s="72"/>
      <c r="S13" s="57">
        <f>(K13-C13)/K13</f>
        <v>-0.31698901837825183</v>
      </c>
    </row>
    <row r="14" spans="1:19" ht="13.5" customHeight="1">
      <c r="A14" s="44" t="s">
        <v>6</v>
      </c>
      <c r="B14" s="45"/>
      <c r="C14" s="9">
        <v>12689150</v>
      </c>
      <c r="D14" s="9"/>
      <c r="E14" s="9">
        <f>623275265+C14</f>
        <v>635964415</v>
      </c>
      <c r="F14" s="9"/>
      <c r="G14" s="9">
        <v>622339567</v>
      </c>
      <c r="H14" s="9"/>
      <c r="I14" s="68">
        <f>C14/$C$67</f>
        <v>0.05430124849770839</v>
      </c>
      <c r="J14" s="67"/>
      <c r="K14" s="9">
        <v>11567150</v>
      </c>
      <c r="L14" s="9"/>
      <c r="M14" s="9">
        <f>K14+591363085</f>
        <v>602930235</v>
      </c>
      <c r="N14" s="9"/>
      <c r="O14" s="9">
        <v>637251932</v>
      </c>
      <c r="P14" s="9"/>
      <c r="Q14" s="68">
        <f>K14/$K$67</f>
        <v>0.05352558326670038</v>
      </c>
      <c r="R14" s="72"/>
      <c r="S14" s="57">
        <f>(K14-C14)/K14</f>
        <v>-0.09699882857920923</v>
      </c>
    </row>
    <row r="15" spans="1:19" ht="13.5" customHeight="1">
      <c r="A15" s="44" t="s">
        <v>7</v>
      </c>
      <c r="B15" s="45"/>
      <c r="C15" s="9">
        <v>104270.12</v>
      </c>
      <c r="D15" s="9"/>
      <c r="E15" s="9">
        <v>11195204.16</v>
      </c>
      <c r="F15" s="9"/>
      <c r="G15" s="9">
        <v>716563</v>
      </c>
      <c r="H15" s="9"/>
      <c r="I15" s="99">
        <f>C15/$C$67</f>
        <v>0.0004462077993408442</v>
      </c>
      <c r="J15" s="67"/>
      <c r="K15" s="9">
        <v>0</v>
      </c>
      <c r="L15" s="9"/>
      <c r="M15" s="9">
        <v>386437.57</v>
      </c>
      <c r="N15" s="9"/>
      <c r="O15" s="9">
        <v>1235234</v>
      </c>
      <c r="P15" s="9"/>
      <c r="Q15" s="99">
        <f>K15/$K$67</f>
        <v>0</v>
      </c>
      <c r="R15" s="72"/>
      <c r="S15" s="57">
        <v>0</v>
      </c>
    </row>
    <row r="16" spans="1:19" ht="13.5" customHeight="1">
      <c r="A16" s="44" t="s">
        <v>41</v>
      </c>
      <c r="B16" s="45"/>
      <c r="C16" s="9">
        <v>1206.61</v>
      </c>
      <c r="D16" s="9"/>
      <c r="E16" s="9">
        <v>133137.11</v>
      </c>
      <c r="F16" s="9"/>
      <c r="G16" s="9">
        <v>203</v>
      </c>
      <c r="H16" s="9"/>
      <c r="I16" s="99">
        <f>C16/$C$67</f>
        <v>5.1635002699014444E-06</v>
      </c>
      <c r="J16" s="67"/>
      <c r="K16" s="9">
        <v>0.01</v>
      </c>
      <c r="L16" s="9"/>
      <c r="M16" s="9">
        <v>2310.04</v>
      </c>
      <c r="N16" s="9"/>
      <c r="O16" s="9">
        <v>0</v>
      </c>
      <c r="P16" s="9"/>
      <c r="Q16" s="99">
        <f>K16/$K$67</f>
        <v>4.6273786772627987E-11</v>
      </c>
      <c r="R16" s="72"/>
      <c r="S16" s="57">
        <v>0</v>
      </c>
    </row>
    <row r="17" spans="1:19" ht="13.5" customHeight="1">
      <c r="A17" s="39"/>
      <c r="B17" s="45"/>
      <c r="C17" s="101">
        <f>SUM(C13:C16)</f>
        <v>52780530.48</v>
      </c>
      <c r="D17" s="12"/>
      <c r="E17" s="102">
        <f>SUM(E13:E16)</f>
        <v>1030300148.66</v>
      </c>
      <c r="F17" s="9"/>
      <c r="G17" s="102">
        <f>SUM(G13:G16)</f>
        <v>837260348</v>
      </c>
      <c r="H17" s="9"/>
      <c r="I17" s="68">
        <f>SUM(I13:I16)</f>
        <v>0.2258660904343752</v>
      </c>
      <c r="J17" s="67"/>
      <c r="K17" s="102">
        <f>SUM(K13:K16)</f>
        <v>41928757.58</v>
      </c>
      <c r="L17" s="12"/>
      <c r="M17" s="102">
        <f>SUM(M13:M16)</f>
        <v>784341592.03</v>
      </c>
      <c r="N17" s="9"/>
      <c r="O17" s="102">
        <f>SUM(O13:O16)</f>
        <v>983597957.11</v>
      </c>
      <c r="P17" s="9"/>
      <c r="Q17" s="103">
        <f>SUM(Q13:Q16)</f>
        <v>0.19402023878981295</v>
      </c>
      <c r="R17" s="72"/>
      <c r="S17" s="104">
        <f>(K17-C17)/K17</f>
        <v>-0.2588145589407183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0</v>
      </c>
      <c r="D20" s="9"/>
      <c r="E20" s="9">
        <v>4964840.52</v>
      </c>
      <c r="F20" s="9"/>
      <c r="G20" s="9">
        <v>7465831</v>
      </c>
      <c r="H20" s="9"/>
      <c r="I20" s="57"/>
      <c r="J20" s="67"/>
      <c r="K20" s="9">
        <v>5440221.54</v>
      </c>
      <c r="L20" s="9"/>
      <c r="M20" s="9">
        <v>7361241.3</v>
      </c>
      <c r="N20" s="9"/>
      <c r="O20" s="9">
        <v>5113786</v>
      </c>
      <c r="P20" s="6"/>
      <c r="Q20" s="68">
        <f aca="true" t="shared" si="0" ref="Q20:Q25">K20/$K$67</f>
        <v>0.025173965153781785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1302697.97</v>
      </c>
      <c r="D21" s="9"/>
      <c r="E21" s="9">
        <v>6887280.82</v>
      </c>
      <c r="F21" s="9"/>
      <c r="G21" s="9">
        <v>26404259</v>
      </c>
      <c r="H21" s="9"/>
      <c r="I21" s="68">
        <f>C21/$C$67</f>
        <v>0.00557469382791048</v>
      </c>
      <c r="J21" s="67"/>
      <c r="K21" s="9">
        <v>851059.94</v>
      </c>
      <c r="L21" s="9"/>
      <c r="M21" s="9">
        <v>6911453.52</v>
      </c>
      <c r="N21" s="9"/>
      <c r="O21" s="9">
        <v>23936423</v>
      </c>
      <c r="P21" s="9"/>
      <c r="Q21" s="68">
        <f t="shared" si="0"/>
        <v>0.003938176619428557</v>
      </c>
      <c r="R21" s="72"/>
      <c r="S21" s="57">
        <v>0</v>
      </c>
    </row>
    <row r="22" spans="1:19" s="6" customFormat="1" ht="13.5" customHeight="1">
      <c r="A22" s="44" t="s">
        <v>10</v>
      </c>
      <c r="B22" s="45"/>
      <c r="C22" s="9">
        <v>4154349.03</v>
      </c>
      <c r="D22" s="9"/>
      <c r="E22" s="9">
        <v>28233630.24</v>
      </c>
      <c r="F22" s="9"/>
      <c r="G22" s="9">
        <v>21533637</v>
      </c>
      <c r="H22" s="9"/>
      <c r="I22" s="68">
        <f>C22/$C$67</f>
        <v>0.017777892059298202</v>
      </c>
      <c r="J22" s="67"/>
      <c r="K22" s="9">
        <v>1787913.18</v>
      </c>
      <c r="L22" s="9"/>
      <c r="M22" s="9">
        <v>14118175.44</v>
      </c>
      <c r="N22" s="9"/>
      <c r="O22" s="9">
        <v>26438816</v>
      </c>
      <c r="P22" s="9"/>
      <c r="Q22" s="68">
        <f t="shared" si="0"/>
        <v>0.008273351325929124</v>
      </c>
      <c r="R22" s="72"/>
      <c r="S22" s="57">
        <f>(K22-C22)/K22</f>
        <v>-1.3235742520786158</v>
      </c>
    </row>
    <row r="23" spans="1:19" s="6" customFormat="1" ht="13.5" customHeight="1">
      <c r="A23" s="46" t="s">
        <v>9</v>
      </c>
      <c r="B23" s="45"/>
      <c r="C23" s="9">
        <v>1674210</v>
      </c>
      <c r="D23" s="9"/>
      <c r="E23" s="9">
        <f>9523451+C23</f>
        <v>11197661</v>
      </c>
      <c r="F23" s="9"/>
      <c r="G23" s="9">
        <v>10784236</v>
      </c>
      <c r="H23" s="9"/>
      <c r="I23" s="68">
        <f>C23/$C$67</f>
        <v>0.00716452191418246</v>
      </c>
      <c r="J23" s="67"/>
      <c r="K23" s="9">
        <v>197189.5</v>
      </c>
      <c r="L23" s="9"/>
      <c r="M23" s="9">
        <f>K23+7006060</f>
        <v>7203249.5</v>
      </c>
      <c r="N23" s="9"/>
      <c r="O23" s="9">
        <v>11816947</v>
      </c>
      <c r="P23" s="9"/>
      <c r="Q23" s="68">
        <f t="shared" si="0"/>
        <v>0.0009124704876801126</v>
      </c>
      <c r="R23" s="72"/>
      <c r="S23" s="57">
        <v>0</v>
      </c>
    </row>
    <row r="24" spans="1:19" s="6" customFormat="1" ht="13.5" customHeight="1">
      <c r="A24" s="47" t="s">
        <v>21</v>
      </c>
      <c r="B24" s="45"/>
      <c r="C24" s="9">
        <v>1445339.55</v>
      </c>
      <c r="D24" s="9"/>
      <c r="E24" s="9">
        <v>10916935.18</v>
      </c>
      <c r="F24" s="9"/>
      <c r="G24" s="9">
        <v>11472577</v>
      </c>
      <c r="H24" s="9"/>
      <c r="I24" s="68">
        <f>C24/$C$67</f>
        <v>0.006185106336367371</v>
      </c>
      <c r="J24" s="67"/>
      <c r="K24" s="9">
        <v>1286193.52</v>
      </c>
      <c r="L24" s="9"/>
      <c r="M24" s="9">
        <v>10909032.08</v>
      </c>
      <c r="N24" s="9"/>
      <c r="O24" s="9">
        <v>11253731</v>
      </c>
      <c r="P24" s="9"/>
      <c r="Q24" s="68">
        <f t="shared" si="0"/>
        <v>0.005951704469281583</v>
      </c>
      <c r="R24" s="72"/>
      <c r="S24" s="57">
        <f>(K24-C24)/K24</f>
        <v>-0.12373412517270342</v>
      </c>
    </row>
    <row r="25" spans="1:19" s="6" customFormat="1" ht="13.5" customHeight="1">
      <c r="A25" s="44" t="s">
        <v>23</v>
      </c>
      <c r="B25" s="45"/>
      <c r="C25" s="9">
        <v>0</v>
      </c>
      <c r="D25" s="9"/>
      <c r="E25" s="9">
        <v>246.2</v>
      </c>
      <c r="F25" s="9"/>
      <c r="G25" s="9">
        <v>25000</v>
      </c>
      <c r="H25" s="9"/>
      <c r="I25" s="68">
        <f>C25/$C$67</f>
        <v>0</v>
      </c>
      <c r="J25" s="67"/>
      <c r="K25" s="9">
        <v>0</v>
      </c>
      <c r="L25" s="9"/>
      <c r="M25" s="9">
        <v>0</v>
      </c>
      <c r="N25" s="9"/>
      <c r="O25" s="9">
        <v>57</v>
      </c>
      <c r="P25" s="9"/>
      <c r="Q25" s="68">
        <f t="shared" si="0"/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8576596.55</v>
      </c>
      <c r="D26" s="9"/>
      <c r="E26" s="102">
        <f>SUM(E20:E25)</f>
        <v>62200593.96</v>
      </c>
      <c r="F26" s="9"/>
      <c r="G26" s="102">
        <f>SUM(G20:G25)</f>
        <v>77685540</v>
      </c>
      <c r="H26" s="9"/>
      <c r="I26" s="103">
        <f>SUM(I21:I25)</f>
        <v>0.03670221413775851</v>
      </c>
      <c r="J26" s="67"/>
      <c r="K26" s="102">
        <f>SUM(K20:K25)</f>
        <v>9562577.68</v>
      </c>
      <c r="L26" s="9"/>
      <c r="M26" s="102">
        <f>SUM(M20:M25)</f>
        <v>46503151.839999996</v>
      </c>
      <c r="N26" s="9"/>
      <c r="O26" s="102">
        <f>SUM(O20:O25)</f>
        <v>78559760</v>
      </c>
      <c r="P26" s="9"/>
      <c r="Q26" s="103">
        <f>SUM(Q21:Q25)</f>
        <v>0.019075702902319375</v>
      </c>
      <c r="R26" s="72"/>
      <c r="S26" s="104">
        <f>(K26-C26)/K26</f>
        <v>0.10310830018794671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1337481.13</v>
      </c>
      <c r="D29" s="9"/>
      <c r="E29" s="9">
        <v>7767088.6</v>
      </c>
      <c r="F29" s="9"/>
      <c r="G29" s="9">
        <v>7117757</v>
      </c>
      <c r="H29" s="9"/>
      <c r="I29" s="68">
        <f>C29/$C$67</f>
        <v>0.005723542963959431</v>
      </c>
      <c r="J29" s="67"/>
      <c r="K29" s="9">
        <v>169280.41</v>
      </c>
      <c r="L29" s="9"/>
      <c r="M29" s="9">
        <v>2812698.08</v>
      </c>
      <c r="N29" s="9"/>
      <c r="O29" s="9">
        <v>8276118</v>
      </c>
      <c r="P29" s="9"/>
      <c r="Q29" s="68">
        <f>K29/$K$67</f>
        <v>0.0007833245597123042</v>
      </c>
      <c r="R29" s="72"/>
      <c r="S29" s="57">
        <f>(K29-C29)/K29</f>
        <v>-6.900979977541406</v>
      </c>
    </row>
    <row r="30" spans="1:19" ht="13.5" customHeight="1">
      <c r="A30" s="44" t="s">
        <v>43</v>
      </c>
      <c r="B30" s="45"/>
      <c r="C30" s="9">
        <v>4000</v>
      </c>
      <c r="D30" s="9"/>
      <c r="E30" s="9">
        <v>28150.6</v>
      </c>
      <c r="F30" s="9"/>
      <c r="G30" s="9">
        <v>54704</v>
      </c>
      <c r="H30" s="9"/>
      <c r="I30" s="68">
        <f>C30/$C$67</f>
        <v>1.7117379335166938E-05</v>
      </c>
      <c r="J30" s="67"/>
      <c r="K30" s="9">
        <v>930100</v>
      </c>
      <c r="L30" s="9"/>
      <c r="M30" s="9">
        <v>1699714.72</v>
      </c>
      <c r="N30" s="9"/>
      <c r="O30" s="9">
        <v>25458</v>
      </c>
      <c r="P30" s="9"/>
      <c r="Q30" s="68">
        <f>K30/$K$67</f>
        <v>0.004303924907722129</v>
      </c>
      <c r="R30" s="72"/>
      <c r="S30" s="57">
        <v>0</v>
      </c>
    </row>
    <row r="31" spans="1:19" ht="13.5" customHeight="1">
      <c r="A31" s="44" t="s">
        <v>11</v>
      </c>
      <c r="B31" s="45"/>
      <c r="C31" s="9">
        <v>13613119.42</v>
      </c>
      <c r="D31" s="9"/>
      <c r="E31" s="9">
        <v>79963449.54</v>
      </c>
      <c r="F31" s="9"/>
      <c r="G31" s="9">
        <v>31949000</v>
      </c>
      <c r="H31" s="9"/>
      <c r="I31" s="68">
        <f>C31/$C$67</f>
        <v>0.05825523226176693</v>
      </c>
      <c r="J31" s="67"/>
      <c r="K31" s="9">
        <v>9550332.1</v>
      </c>
      <c r="L31" s="9"/>
      <c r="M31" s="9">
        <v>75933169.35</v>
      </c>
      <c r="N31" s="9"/>
      <c r="O31" s="9">
        <v>82362352</v>
      </c>
      <c r="P31" s="9"/>
      <c r="Q31" s="68">
        <f>K31/$K$67</f>
        <v>0.044193003120318444</v>
      </c>
      <c r="R31" s="72"/>
      <c r="S31" s="57">
        <f>(K31-C31)/K31</f>
        <v>-0.4254079625147277</v>
      </c>
    </row>
    <row r="32" spans="1:19" ht="13.5" customHeight="1">
      <c r="A32" s="44" t="s">
        <v>12</v>
      </c>
      <c r="B32" s="45"/>
      <c r="C32" s="10">
        <v>1267116.56</v>
      </c>
      <c r="D32" s="9"/>
      <c r="E32" s="10">
        <v>6333498.97</v>
      </c>
      <c r="F32" s="9"/>
      <c r="G32" s="10">
        <v>4796968</v>
      </c>
      <c r="H32" s="9"/>
      <c r="I32" s="69">
        <f>C32/$C$67</f>
        <v>0.005422428704847955</v>
      </c>
      <c r="J32" s="67"/>
      <c r="K32" s="10">
        <v>335265.54</v>
      </c>
      <c r="L32" s="9"/>
      <c r="M32" s="10">
        <v>3523557.97</v>
      </c>
      <c r="N32" s="9"/>
      <c r="O32" s="10">
        <v>6493431</v>
      </c>
      <c r="P32" s="9"/>
      <c r="Q32" s="69">
        <f>K32/$K$67</f>
        <v>0.0015514006110169977</v>
      </c>
      <c r="R32" s="72"/>
      <c r="S32" s="58">
        <f>(K32-C32)/K32</f>
        <v>-2.779441692695289</v>
      </c>
    </row>
    <row r="33" spans="1:19" s="6" customFormat="1" ht="13.5" customHeight="1">
      <c r="A33" s="46"/>
      <c r="B33" s="45"/>
      <c r="C33" s="9">
        <f>SUM(C29:D32)</f>
        <v>16221717.110000001</v>
      </c>
      <c r="D33" s="9"/>
      <c r="E33" s="9">
        <f>SUM(E29:E32)</f>
        <v>94092187.71000001</v>
      </c>
      <c r="F33" s="9"/>
      <c r="G33" s="9">
        <f>SUM(G29:G32)</f>
        <v>43918429</v>
      </c>
      <c r="H33" s="9"/>
      <c r="I33" s="68">
        <f>SUM(I29:I32)</f>
        <v>0.06941832130990948</v>
      </c>
      <c r="J33" s="67"/>
      <c r="K33" s="9">
        <f>SUM(K29:L32)</f>
        <v>10984978.049999999</v>
      </c>
      <c r="L33" s="9"/>
      <c r="M33" s="9">
        <f>SUM(M29:M32)</f>
        <v>83969140.11999999</v>
      </c>
      <c r="N33" s="9"/>
      <c r="O33" s="9">
        <f>SUM(O29:O32)</f>
        <v>97157359</v>
      </c>
      <c r="P33" s="9"/>
      <c r="Q33" s="68">
        <f>SUM(Q29:Q32)</f>
        <v>0.05083165319876987</v>
      </c>
      <c r="R33" s="72"/>
      <c r="S33" s="57">
        <f>(K33-C33)/K33</f>
        <v>-0.4767182088270083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2217682.42</v>
      </c>
      <c r="D36" s="9"/>
      <c r="E36" s="9">
        <f>15104017+C36</f>
        <v>17321699.42</v>
      </c>
      <c r="F36" s="9"/>
      <c r="G36" s="9">
        <v>35860545</v>
      </c>
      <c r="H36" s="9"/>
      <c r="I36" s="68">
        <f>C36/$C$67</f>
        <v>0.009490227807017752</v>
      </c>
      <c r="J36" s="67"/>
      <c r="K36" s="9">
        <v>2635536.97</v>
      </c>
      <c r="L36" s="9"/>
      <c r="M36" s="9">
        <f>K36+10781444</f>
        <v>13416980.97</v>
      </c>
      <c r="N36" s="9"/>
      <c r="O36" s="9">
        <v>34661786</v>
      </c>
      <c r="P36" s="9"/>
      <c r="Q36" s="68">
        <f>K36/$K$67</f>
        <v>0.012195627578115806</v>
      </c>
      <c r="R36" s="72"/>
      <c r="S36" s="57">
        <f>(K36-C36)/K36</f>
        <v>0.15854626770801863</v>
      </c>
    </row>
    <row r="37" spans="1:19" ht="13.5" customHeight="1">
      <c r="A37" s="44" t="s">
        <v>13</v>
      </c>
      <c r="B37" s="45"/>
      <c r="C37" s="9">
        <v>285240.75</v>
      </c>
      <c r="D37" s="9"/>
      <c r="E37" s="9">
        <v>602781.66</v>
      </c>
      <c r="F37" s="9"/>
      <c r="G37" s="9">
        <v>1360</v>
      </c>
      <c r="H37" s="9"/>
      <c r="I37" s="68">
        <f>C37/$C$67</f>
        <v>0.0012206435298993798</v>
      </c>
      <c r="J37" s="67"/>
      <c r="K37" s="9">
        <v>27110.25</v>
      </c>
      <c r="L37" s="9"/>
      <c r="M37" s="9">
        <v>338082.27</v>
      </c>
      <c r="N37" s="9"/>
      <c r="O37" s="9">
        <v>179727</v>
      </c>
      <c r="P37" s="9"/>
      <c r="Q37" s="68">
        <f>K37/$K$67</f>
        <v>0.00012544939278526378</v>
      </c>
      <c r="R37" s="72"/>
      <c r="S37" s="57">
        <f>(K37-C37)/K37</f>
        <v>-9.521509392204056</v>
      </c>
    </row>
    <row r="38" spans="1:19" ht="13.5" customHeight="1">
      <c r="A38" s="44" t="s">
        <v>14</v>
      </c>
      <c r="B38" s="45"/>
      <c r="C38" s="9">
        <v>1309977.85</v>
      </c>
      <c r="D38" s="9"/>
      <c r="E38" s="9">
        <v>10373833.07</v>
      </c>
      <c r="F38" s="9"/>
      <c r="G38" s="9">
        <v>8982476</v>
      </c>
      <c r="H38" s="9"/>
      <c r="I38" s="99">
        <f>C38/$C$67</f>
        <v>0.005605846944779104</v>
      </c>
      <c r="J38" s="67"/>
      <c r="K38" s="9">
        <v>976264.1</v>
      </c>
      <c r="L38" s="9"/>
      <c r="M38" s="9">
        <v>9606990.82</v>
      </c>
      <c r="N38" s="9"/>
      <c r="O38" s="9">
        <v>10449021</v>
      </c>
      <c r="P38" s="9"/>
      <c r="Q38" s="68">
        <f>K38/$K$67</f>
        <v>0.004517543679717156</v>
      </c>
      <c r="R38" s="72"/>
      <c r="S38" s="57">
        <f>(K38-C38)/K38</f>
        <v>-0.3418273293056665</v>
      </c>
    </row>
    <row r="39" spans="1:19" ht="13.5" customHeight="1">
      <c r="A39" s="44"/>
      <c r="B39" s="45"/>
      <c r="C39" s="102">
        <f>SUM(C36:C38)</f>
        <v>3812901.02</v>
      </c>
      <c r="D39" s="9"/>
      <c r="E39" s="102">
        <f>SUM(E36:E38)</f>
        <v>28298314.150000002</v>
      </c>
      <c r="F39" s="9"/>
      <c r="G39" s="102">
        <f>SUM(G36:G38)</f>
        <v>44844381</v>
      </c>
      <c r="H39" s="9"/>
      <c r="I39" s="103">
        <f>SUM(I36:I38)</f>
        <v>0.016316718281696237</v>
      </c>
      <c r="J39" s="67"/>
      <c r="K39" s="102">
        <f>SUM(K36:K38)</f>
        <v>3638911.3200000003</v>
      </c>
      <c r="L39" s="9"/>
      <c r="M39" s="102">
        <f>SUM(M36:M38)</f>
        <v>23362054.060000002</v>
      </c>
      <c r="N39" s="9"/>
      <c r="O39" s="102">
        <f>SUM(O36:O38)</f>
        <v>45290534</v>
      </c>
      <c r="P39" s="9"/>
      <c r="Q39" s="103">
        <f>SUM(Q36:Q38)</f>
        <v>0.016838620650618225</v>
      </c>
      <c r="R39" s="72"/>
      <c r="S39" s="104">
        <f>(K39-C39)/K39</f>
        <v>-0.04781366862218552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81391745.16</v>
      </c>
      <c r="D41" s="30"/>
      <c r="E41" s="30">
        <f>ROUNDUP(E17+E26+E33+E39,0)</f>
        <v>1214891245</v>
      </c>
      <c r="F41" s="30"/>
      <c r="G41" s="30">
        <f>G17+G26+G33+G39</f>
        <v>1003708698</v>
      </c>
      <c r="H41" s="30"/>
      <c r="I41" s="73">
        <f>I17+I26+I33+I39</f>
        <v>0.3483033441637394</v>
      </c>
      <c r="J41" s="32"/>
      <c r="K41" s="30">
        <f>K17+K26+K33+K39</f>
        <v>66115224.629999995</v>
      </c>
      <c r="L41" s="30"/>
      <c r="M41" s="30">
        <f>M17+M26+M33+M39</f>
        <v>938175938.05</v>
      </c>
      <c r="N41" s="30"/>
      <c r="O41" s="30">
        <f>O17+O26+O33+O39</f>
        <v>1204605610.1100001</v>
      </c>
      <c r="P41" s="30"/>
      <c r="Q41" s="73">
        <f>Q17+Q26+Q33+Q39</f>
        <v>0.2807662155415205</v>
      </c>
      <c r="R41" s="33"/>
      <c r="S41" s="31">
        <f>(K41-C41)/K41</f>
        <v>-0.23105904298884028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76090157.92</v>
      </c>
      <c r="D46" s="9"/>
      <c r="E46" s="9">
        <v>524630270.79</v>
      </c>
      <c r="F46" s="9"/>
      <c r="G46" s="9">
        <v>404733367</v>
      </c>
      <c r="H46" s="9"/>
      <c r="I46" s="68">
        <f aca="true" t="shared" si="1" ref="I46:I53">C46/$C$67</f>
        <v>0.32561602419734925</v>
      </c>
      <c r="J46" s="67"/>
      <c r="K46" s="9">
        <v>132245180.09</v>
      </c>
      <c r="L46" s="9"/>
      <c r="M46" s="9">
        <v>754316926.68</v>
      </c>
      <c r="N46" s="9"/>
      <c r="O46" s="9">
        <v>473914050.19</v>
      </c>
      <c r="P46" s="9"/>
      <c r="Q46" s="68">
        <f aca="true" t="shared" si="2" ref="Q46:Q53">K46/$K$67</f>
        <v>0.6119485265192448</v>
      </c>
      <c r="R46" s="72"/>
      <c r="S46" s="57">
        <f aca="true" t="shared" si="3" ref="S46:S54">(K46-C46)/K46</f>
        <v>0.4246281197680208</v>
      </c>
    </row>
    <row r="47" spans="1:19" ht="13.5" customHeight="1">
      <c r="A47" s="47" t="s">
        <v>33</v>
      </c>
      <c r="B47" s="45"/>
      <c r="C47" s="9">
        <v>37013906.52</v>
      </c>
      <c r="D47" s="9"/>
      <c r="E47" s="9">
        <v>197482550.44</v>
      </c>
      <c r="F47" s="9"/>
      <c r="G47" s="9">
        <v>159627096</v>
      </c>
      <c r="H47" s="9"/>
      <c r="I47" s="68">
        <f t="shared" si="1"/>
        <v>0.1583952696448122</v>
      </c>
      <c r="J47" s="67"/>
      <c r="K47" s="9">
        <v>0</v>
      </c>
      <c r="L47" s="9"/>
      <c r="M47" s="9">
        <f>K47</f>
        <v>0</v>
      </c>
      <c r="N47" s="9"/>
      <c r="O47" s="9">
        <v>178337532.32</v>
      </c>
      <c r="P47" s="9"/>
      <c r="Q47" s="68">
        <f t="shared" si="2"/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321921.56</v>
      </c>
      <c r="D48" s="9"/>
      <c r="E48" s="9">
        <v>6849166.58</v>
      </c>
      <c r="F48" s="9"/>
      <c r="G48" s="9">
        <v>4588885</v>
      </c>
      <c r="H48" s="9"/>
      <c r="I48" s="68">
        <f t="shared" si="1"/>
        <v>0.0013776133646721759</v>
      </c>
      <c r="J48" s="67"/>
      <c r="K48" s="9">
        <v>0</v>
      </c>
      <c r="L48" s="9"/>
      <c r="M48" s="9">
        <f>K48</f>
        <v>0</v>
      </c>
      <c r="N48" s="9"/>
      <c r="O48" s="9">
        <v>4971922.11</v>
      </c>
      <c r="P48" s="9"/>
      <c r="Q48" s="68">
        <f t="shared" si="2"/>
        <v>0</v>
      </c>
      <c r="R48" s="72"/>
      <c r="S48" s="57">
        <v>0</v>
      </c>
    </row>
    <row r="49" spans="1:19" ht="13.5" customHeight="1">
      <c r="A49" s="47" t="s">
        <v>44</v>
      </c>
      <c r="B49" s="45"/>
      <c r="C49" s="9">
        <v>0</v>
      </c>
      <c r="D49" s="9"/>
      <c r="E49" s="9">
        <v>6975052.54</v>
      </c>
      <c r="F49" s="9"/>
      <c r="G49" s="9">
        <v>6718664</v>
      </c>
      <c r="H49" s="9"/>
      <c r="I49" s="68">
        <f t="shared" si="1"/>
        <v>0</v>
      </c>
      <c r="J49" s="67"/>
      <c r="K49" s="9">
        <v>0</v>
      </c>
      <c r="L49" s="9"/>
      <c r="M49" s="9">
        <v>8201517.6</v>
      </c>
      <c r="N49" s="9"/>
      <c r="O49" s="9">
        <v>3605000</v>
      </c>
      <c r="P49" s="9"/>
      <c r="Q49" s="68">
        <f t="shared" si="2"/>
        <v>0</v>
      </c>
      <c r="R49" s="72"/>
      <c r="S49" s="57">
        <v>0</v>
      </c>
    </row>
    <row r="50" spans="1:19" ht="13.5" customHeight="1">
      <c r="A50" s="47" t="s">
        <v>40</v>
      </c>
      <c r="B50" s="45"/>
      <c r="C50" s="9">
        <v>30239554.87</v>
      </c>
      <c r="D50" s="9"/>
      <c r="E50" s="9">
        <v>124864010.89</v>
      </c>
      <c r="F50" s="9"/>
      <c r="G50" s="9">
        <v>104783821</v>
      </c>
      <c r="H50" s="9"/>
      <c r="I50" s="68">
        <f t="shared" si="1"/>
        <v>0.1294054829090962</v>
      </c>
      <c r="J50" s="67"/>
      <c r="K50" s="9">
        <v>6004008.7</v>
      </c>
      <c r="L50" s="9"/>
      <c r="M50" s="9">
        <v>80005440.58</v>
      </c>
      <c r="N50" s="9"/>
      <c r="O50" s="9">
        <v>119130611.27</v>
      </c>
      <c r="P50" s="9"/>
      <c r="Q50" s="68">
        <f t="shared" si="2"/>
        <v>0.027782821836480336</v>
      </c>
      <c r="R50" s="72"/>
      <c r="S50" s="57">
        <f t="shared" si="3"/>
        <v>-4.036560801452536</v>
      </c>
    </row>
    <row r="51" spans="1:19" ht="13.5" customHeight="1">
      <c r="A51" s="47" t="s">
        <v>45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68">
        <f t="shared" si="1"/>
        <v>0</v>
      </c>
      <c r="J51" s="67"/>
      <c r="K51" s="9">
        <v>3671590.28</v>
      </c>
      <c r="L51" s="9"/>
      <c r="M51" s="9">
        <v>29617401.27</v>
      </c>
      <c r="N51" s="9"/>
      <c r="O51" s="9">
        <v>0</v>
      </c>
      <c r="P51" s="9"/>
      <c r="Q51" s="68">
        <f t="shared" si="2"/>
        <v>0.01698983857331735</v>
      </c>
      <c r="R51" s="72"/>
      <c r="S51" s="57">
        <f t="shared" si="3"/>
        <v>1</v>
      </c>
    </row>
    <row r="52" spans="1:19" ht="13.5" customHeight="1">
      <c r="A52" s="47" t="s">
        <v>35</v>
      </c>
      <c r="B52" s="45"/>
      <c r="C52" s="9">
        <v>598828.55</v>
      </c>
      <c r="D52" s="9">
        <v>9485.48</v>
      </c>
      <c r="E52" s="9">
        <v>4106360.95</v>
      </c>
      <c r="F52" s="9"/>
      <c r="G52" s="9">
        <v>3817576.7</v>
      </c>
      <c r="H52" s="9"/>
      <c r="I52" s="68">
        <f t="shared" si="1"/>
        <v>0.0025625938617694958</v>
      </c>
      <c r="J52" s="66"/>
      <c r="K52" s="9">
        <v>580598.91</v>
      </c>
      <c r="L52" s="9">
        <v>9485.48</v>
      </c>
      <c r="M52" s="9">
        <v>4010780.42</v>
      </c>
      <c r="N52" s="9"/>
      <c r="O52" s="9">
        <v>4158232.4</v>
      </c>
      <c r="P52" s="9"/>
      <c r="Q52" s="68">
        <f t="shared" si="2"/>
        <v>0.0026866510161760227</v>
      </c>
      <c r="R52" s="72"/>
      <c r="S52" s="57">
        <f t="shared" si="3"/>
        <v>-0.031397992118173304</v>
      </c>
    </row>
    <row r="53" spans="1:19" ht="13.5" customHeight="1">
      <c r="A53" s="47" t="s">
        <v>36</v>
      </c>
      <c r="B53" s="45"/>
      <c r="C53" s="10">
        <v>7383494.65</v>
      </c>
      <c r="D53" s="9"/>
      <c r="E53" s="10">
        <v>50486886.63</v>
      </c>
      <c r="F53" s="9"/>
      <c r="G53" s="10">
        <v>43777440</v>
      </c>
      <c r="H53" s="9"/>
      <c r="I53" s="69">
        <f t="shared" si="1"/>
        <v>0.031596519685806415</v>
      </c>
      <c r="J53" s="66"/>
      <c r="K53" s="10">
        <v>7488304.98</v>
      </c>
      <c r="L53" s="9"/>
      <c r="M53" s="10">
        <v>51903514.08</v>
      </c>
      <c r="N53" s="9"/>
      <c r="O53" s="10">
        <v>51030897.75</v>
      </c>
      <c r="P53" s="9"/>
      <c r="Q53" s="69">
        <f t="shared" si="2"/>
        <v>0.03465122279329283</v>
      </c>
      <c r="R53" s="72"/>
      <c r="S53" s="57">
        <f t="shared" si="3"/>
        <v>0.013996535969078554</v>
      </c>
    </row>
    <row r="54" spans="1:19" ht="13.5" customHeight="1">
      <c r="A54" s="47"/>
      <c r="B54" s="45"/>
      <c r="C54" s="9">
        <f>SUM(C46:C53)</f>
        <v>151647864.07000002</v>
      </c>
      <c r="D54" s="9"/>
      <c r="E54" s="9">
        <f>SUM(E46:E53)</f>
        <v>915394298.82</v>
      </c>
      <c r="F54" s="9"/>
      <c r="G54" s="9">
        <f>SUM(G46:G53)</f>
        <v>728046849.7</v>
      </c>
      <c r="H54" s="9"/>
      <c r="I54" s="68">
        <f>SUM(I46:I53)</f>
        <v>0.6489535036635058</v>
      </c>
      <c r="J54" s="67"/>
      <c r="K54" s="9">
        <f>SUM(K46:K53)</f>
        <v>149989682.95999998</v>
      </c>
      <c r="L54" s="9"/>
      <c r="M54" s="9">
        <f>SUM(M46:M53)</f>
        <v>928055580.63</v>
      </c>
      <c r="N54" s="9"/>
      <c r="O54" s="9">
        <f>SUM(O46:O53)</f>
        <v>835148246.04</v>
      </c>
      <c r="P54" s="9"/>
      <c r="Q54" s="68">
        <f>SUM(Q46:Q53)</f>
        <v>0.6940590607385113</v>
      </c>
      <c r="R54" s="72"/>
      <c r="S54" s="57">
        <f t="shared" si="3"/>
        <v>-0.011055301119892735</v>
      </c>
    </row>
    <row r="55" spans="1:19" ht="13.5" customHeight="1" thickBot="1">
      <c r="A55" s="39"/>
      <c r="B55" s="40"/>
      <c r="C55" s="39"/>
      <c r="D55" s="12"/>
      <c r="E55" s="12"/>
      <c r="F55" s="12"/>
      <c r="G55" s="12"/>
      <c r="H55" s="12"/>
      <c r="I55" s="55"/>
      <c r="J55" s="67"/>
      <c r="K55" s="6"/>
      <c r="L55" s="6"/>
      <c r="M55" s="6"/>
      <c r="N55" s="6"/>
      <c r="O55" s="6"/>
      <c r="P55" s="6"/>
      <c r="Q55" s="65"/>
      <c r="R55" s="72"/>
      <c r="S55" s="55"/>
    </row>
    <row r="56" spans="1:19" s="6" customFormat="1" ht="34.5" customHeight="1" thickBot="1">
      <c r="A56" s="108" t="s">
        <v>31</v>
      </c>
      <c r="B56" s="109"/>
      <c r="C56" s="30">
        <f>C54</f>
        <v>151647864.07000002</v>
      </c>
      <c r="D56" s="30"/>
      <c r="E56" s="30">
        <f>E54</f>
        <v>915394298.82</v>
      </c>
      <c r="F56" s="30"/>
      <c r="G56" s="30">
        <f>G54</f>
        <v>728046849.7</v>
      </c>
      <c r="H56" s="30"/>
      <c r="I56" s="73">
        <f>I54</f>
        <v>0.6489535036635058</v>
      </c>
      <c r="J56" s="33"/>
      <c r="K56" s="30">
        <f>K54</f>
        <v>149989682.95999998</v>
      </c>
      <c r="L56" s="30"/>
      <c r="M56" s="30">
        <f>M54</f>
        <v>928055580.63</v>
      </c>
      <c r="N56" s="30"/>
      <c r="O56" s="30">
        <f>O54</f>
        <v>835148246.04</v>
      </c>
      <c r="P56" s="30"/>
      <c r="Q56" s="73">
        <f>Q54</f>
        <v>0.6940590607385113</v>
      </c>
      <c r="R56" s="33"/>
      <c r="S56" s="31">
        <f>(K56-C56)/K56</f>
        <v>-0.011055301119892735</v>
      </c>
    </row>
    <row r="57" spans="1:19" s="6" customFormat="1" ht="13.5" customHeight="1" thickBot="1">
      <c r="A57" s="47"/>
      <c r="B57" s="45"/>
      <c r="C57" s="56"/>
      <c r="D57" s="9"/>
      <c r="E57" s="9"/>
      <c r="F57" s="9"/>
      <c r="G57" s="9"/>
      <c r="H57" s="9"/>
      <c r="I57" s="57"/>
      <c r="J57" s="66"/>
      <c r="Q57" s="65"/>
      <c r="R57" s="72"/>
      <c r="S57" s="57"/>
    </row>
    <row r="58" spans="1:19" s="6" customFormat="1" ht="13.5" customHeight="1" thickBot="1">
      <c r="A58" s="96" t="s">
        <v>37</v>
      </c>
      <c r="B58" s="97"/>
      <c r="C58" s="91"/>
      <c r="D58" s="92"/>
      <c r="E58" s="92"/>
      <c r="F58" s="92"/>
      <c r="G58" s="92"/>
      <c r="H58" s="92"/>
      <c r="I58" s="93"/>
      <c r="J58" s="95"/>
      <c r="K58" s="90"/>
      <c r="L58" s="90"/>
      <c r="M58" s="90"/>
      <c r="N58" s="90"/>
      <c r="O58" s="90"/>
      <c r="P58" s="90"/>
      <c r="Q58" s="98"/>
      <c r="R58" s="95"/>
      <c r="S58" s="93"/>
    </row>
    <row r="59" spans="1:19" s="6" customFormat="1" ht="13.5" customHeight="1">
      <c r="A59" s="48"/>
      <c r="B59" s="49"/>
      <c r="C59" s="59"/>
      <c r="D59" s="13"/>
      <c r="E59" s="13"/>
      <c r="F59" s="13"/>
      <c r="G59" s="13"/>
      <c r="H59" s="13"/>
      <c r="I59" s="60"/>
      <c r="J59" s="66"/>
      <c r="K59" s="1"/>
      <c r="L59" s="1"/>
      <c r="M59" s="1"/>
      <c r="N59" s="1"/>
      <c r="O59" s="1"/>
      <c r="P59" s="1"/>
      <c r="Q59" s="70"/>
      <c r="R59" s="66"/>
      <c r="S59" s="60"/>
    </row>
    <row r="60" spans="1:19" s="6" customFormat="1" ht="13.5" customHeight="1">
      <c r="A60" s="42" t="s">
        <v>38</v>
      </c>
      <c r="B60" s="45"/>
      <c r="C60" s="56"/>
      <c r="D60" s="9"/>
      <c r="E60" s="9"/>
      <c r="F60" s="9"/>
      <c r="G60" s="9"/>
      <c r="H60" s="9"/>
      <c r="I60" s="57"/>
      <c r="J60" s="66"/>
      <c r="K60" s="1"/>
      <c r="L60" s="1"/>
      <c r="M60" s="1"/>
      <c r="N60" s="1"/>
      <c r="O60" s="1"/>
      <c r="P60" s="1"/>
      <c r="Q60" s="70"/>
      <c r="R60" s="66"/>
      <c r="S60" s="57"/>
    </row>
    <row r="61" spans="1:19" s="6" customFormat="1" ht="13.5" customHeight="1">
      <c r="A61" s="47" t="s">
        <v>19</v>
      </c>
      <c r="B61" s="45"/>
      <c r="C61" s="107">
        <v>641021.53</v>
      </c>
      <c r="D61" s="9"/>
      <c r="E61" s="10">
        <v>668632.05</v>
      </c>
      <c r="F61" s="9"/>
      <c r="G61" s="10">
        <v>84736</v>
      </c>
      <c r="H61" s="9"/>
      <c r="I61" s="69">
        <f>C61/$C$67</f>
        <v>0.0027431521727547736</v>
      </c>
      <c r="J61" s="66"/>
      <c r="K61" s="10">
        <v>163.93</v>
      </c>
      <c r="L61" s="9"/>
      <c r="M61" s="10">
        <v>2080.9</v>
      </c>
      <c r="N61" s="9"/>
      <c r="O61" s="10">
        <v>688688</v>
      </c>
      <c r="P61" s="9"/>
      <c r="Q61" s="69">
        <f>K61/$K$67</f>
        <v>7.585661865636906E-07</v>
      </c>
      <c r="R61" s="66"/>
      <c r="S61" s="58">
        <v>0</v>
      </c>
    </row>
    <row r="62" spans="1:19" s="6" customFormat="1" ht="13.5" customHeight="1">
      <c r="A62" s="48"/>
      <c r="B62" s="49"/>
      <c r="C62" s="9">
        <f>SUM(C61:C61)</f>
        <v>641021.53</v>
      </c>
      <c r="D62" s="9"/>
      <c r="E62" s="9">
        <f>SUM(E61:E61)</f>
        <v>668632.05</v>
      </c>
      <c r="F62" s="9"/>
      <c r="G62" s="9">
        <f>SUM(G61:G61)</f>
        <v>84736</v>
      </c>
      <c r="H62" s="9"/>
      <c r="I62" s="68">
        <f>SUM(I61:I61)</f>
        <v>0.0027431521727547736</v>
      </c>
      <c r="J62" s="66"/>
      <c r="K62" s="9">
        <f>SUM(K61:K61)</f>
        <v>163.93</v>
      </c>
      <c r="L62" s="9"/>
      <c r="M62" s="9">
        <f>SUM(M61:M61)</f>
        <v>2080.9</v>
      </c>
      <c r="N62" s="9"/>
      <c r="O62" s="9">
        <f>SUM(O61)</f>
        <v>688688</v>
      </c>
      <c r="P62" s="9"/>
      <c r="Q62" s="68">
        <f>SUM(Q61)</f>
        <v>7.585661865636906E-07</v>
      </c>
      <c r="R62" s="66"/>
      <c r="S62" s="57">
        <v>0</v>
      </c>
    </row>
    <row r="63" spans="1:19" s="1" customFormat="1" ht="13.5" customHeight="1" thickBot="1">
      <c r="A63" s="47"/>
      <c r="B63" s="49"/>
      <c r="C63" s="59"/>
      <c r="D63" s="13"/>
      <c r="E63" s="13"/>
      <c r="F63" s="13"/>
      <c r="G63" s="13"/>
      <c r="H63" s="13"/>
      <c r="I63" s="60"/>
      <c r="J63" s="66"/>
      <c r="Q63" s="70"/>
      <c r="R63" s="66"/>
      <c r="S63" s="60"/>
    </row>
    <row r="64" spans="1:19" ht="13.5" customHeight="1" thickBot="1">
      <c r="A64" s="27" t="s">
        <v>39</v>
      </c>
      <c r="B64" s="28"/>
      <c r="C64" s="29">
        <f>C62</f>
        <v>641021.53</v>
      </c>
      <c r="D64" s="74"/>
      <c r="E64" s="30">
        <f>E62</f>
        <v>668632.05</v>
      </c>
      <c r="F64" s="30"/>
      <c r="G64" s="30">
        <f>G62</f>
        <v>84736</v>
      </c>
      <c r="H64" s="74"/>
      <c r="I64" s="73">
        <f>I62</f>
        <v>0.0027431521727547736</v>
      </c>
      <c r="J64" s="75"/>
      <c r="K64" s="30">
        <f>K62</f>
        <v>163.93</v>
      </c>
      <c r="L64" s="74"/>
      <c r="M64" s="30">
        <f>M62</f>
        <v>2080.9</v>
      </c>
      <c r="N64" s="30"/>
      <c r="O64" s="30">
        <f>O62</f>
        <v>688688</v>
      </c>
      <c r="P64" s="74"/>
      <c r="Q64" s="73">
        <f>Q62</f>
        <v>7.585661865636906E-07</v>
      </c>
      <c r="R64" s="33"/>
      <c r="S64" s="31">
        <v>0</v>
      </c>
    </row>
    <row r="65" spans="1:19" s="6" customFormat="1" ht="13.5" customHeight="1">
      <c r="A65" s="46"/>
      <c r="B65" s="45"/>
      <c r="C65" s="56"/>
      <c r="D65" s="9"/>
      <c r="E65" s="9"/>
      <c r="F65" s="9"/>
      <c r="G65" s="9"/>
      <c r="H65" s="9"/>
      <c r="I65" s="57"/>
      <c r="J65" s="67"/>
      <c r="Q65" s="65"/>
      <c r="R65" s="72"/>
      <c r="S65" s="57"/>
    </row>
    <row r="66" spans="1:19" ht="13.5" customHeight="1" thickBot="1">
      <c r="A66" s="46"/>
      <c r="B66" s="45"/>
      <c r="C66" s="56"/>
      <c r="D66" s="9"/>
      <c r="E66" s="9"/>
      <c r="F66" s="9"/>
      <c r="G66" s="9"/>
      <c r="H66" s="9"/>
      <c r="I66" s="57"/>
      <c r="J66" s="67"/>
      <c r="K66" s="6"/>
      <c r="L66" s="6"/>
      <c r="M66" s="6"/>
      <c r="N66" s="6"/>
      <c r="O66" s="6"/>
      <c r="P66" s="6"/>
      <c r="Q66" s="65"/>
      <c r="R66" s="72"/>
      <c r="S66" s="57"/>
    </row>
    <row r="67" spans="1:19" s="17" customFormat="1" ht="20.25" thickBot="1">
      <c r="A67" s="34" t="s">
        <v>17</v>
      </c>
      <c r="B67" s="35"/>
      <c r="C67" s="76">
        <f>C41+C56+C64</f>
        <v>233680630.76000002</v>
      </c>
      <c r="D67" s="77"/>
      <c r="E67" s="77">
        <f>E41+E56+E64</f>
        <v>2130954175.8700001</v>
      </c>
      <c r="F67" s="77"/>
      <c r="G67" s="77">
        <f>G41+G56+G64</f>
        <v>1731840283.7</v>
      </c>
      <c r="H67" s="77"/>
      <c r="I67" s="78">
        <f>I41+I56+I64</f>
        <v>1</v>
      </c>
      <c r="J67" s="79"/>
      <c r="K67" s="77">
        <f>K41+K56+K64</f>
        <v>216105071.51999998</v>
      </c>
      <c r="L67" s="77"/>
      <c r="M67" s="77">
        <f>M41+M56+M64</f>
        <v>1866233599.58</v>
      </c>
      <c r="N67" s="77"/>
      <c r="O67" s="77">
        <f>O41+O56+O64</f>
        <v>2040442544.15</v>
      </c>
      <c r="P67" s="77"/>
      <c r="Q67" s="78">
        <f>Q41+Q56+Q64</f>
        <v>0.9748260348462183</v>
      </c>
      <c r="R67" s="33"/>
      <c r="S67" s="78">
        <f>(K67-C67)/K67</f>
        <v>-0.08132876806814535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2020-08-11T18:45:40Z</cp:lastPrinted>
  <dcterms:created xsi:type="dcterms:W3CDTF">2009-02-19T19:53:26Z</dcterms:created>
  <dcterms:modified xsi:type="dcterms:W3CDTF">2020-08-11T18:45:51Z</dcterms:modified>
  <cp:category/>
  <cp:version/>
  <cp:contentType/>
  <cp:contentStatus/>
</cp:coreProperties>
</file>