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<sst xmlns="http://schemas.openxmlformats.org/spreadsheetml/2006/main" count="51" uniqueCount="48">
  <si>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</si>
  <si>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</si>
  <si>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</si>
  <si>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</si>
  <si>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</si>
  <si>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</si>
  <si>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</si>
  <si>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</si>
  <si>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</si>
  <si>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</si>
  <si>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</si>
  <si>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</si>
  <si>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</si>
  <si>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</si>
  <si>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</si>
  <si>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</si>
  <si>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</si>
  <si>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</si>
  <si>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</si>
  <si>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</si>
  <si>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</si>
  <si>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</si>
  <si>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</si>
  <si>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</si>
  <si>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</si>
  <si>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</si>
  <si>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</si>
  <si>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</si>
  <si>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</si>
  <si>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</si>
  <si>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</si>
  <si>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</si>
  <si>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</si>
  <si>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</si>
  <si>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</si>
  <si>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</si>
  <si>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</si>
  <si>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</si>
  <si>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</si>
  <si>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</si>
  <si>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</si>
  <si>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</si>
  <si>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2020 VS 2019</t>
  </si>
  <si>
    <t>VENTA DE BIENES MUNICIPALES</t>
  </si>
  <si>
    <t>APORTACIONES FEDERALES</t>
  </si>
  <si>
    <t>PARTICIPACIONES ESTATALES</t>
  </si>
  <si>
    <t>COMPARATIVO MES AGOSTO DE  2019 VS MES DE AGOSTO 2020</t>
  </si>
  <si>
    <t>AGOSTO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</si>
</sst>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1">
      <selection activeCell="C3" sqref="C3:S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2" t="s">
        <v>20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3:19" ht="22.5" customHeight="1">
      <c r="C4" s="112" t="s">
        <v>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3:19" ht="22.5" customHeight="1">
      <c r="C5" s="112" t="s">
        <v>46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0">
        <v>2019</v>
      </c>
      <c r="D7" s="110"/>
      <c r="E7" s="110"/>
      <c r="F7" s="110"/>
      <c r="G7" s="110"/>
      <c r="H7" s="110"/>
      <c r="I7" s="111"/>
      <c r="J7" s="61"/>
      <c r="K7" s="110">
        <v>2020</v>
      </c>
      <c r="L7" s="110"/>
      <c r="M7" s="110"/>
      <c r="N7" s="110"/>
      <c r="O7" s="110"/>
      <c r="P7" s="110"/>
      <c r="Q7" s="111"/>
      <c r="R7" s="71"/>
      <c r="S7" s="100" t="str">
        <f>C9</f>
        <v>AGOSTO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AGOSTO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42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29501341.06</v>
      </c>
      <c r="D13" s="9"/>
      <c r="E13" s="9">
        <v>412508733.45</v>
      </c>
      <c r="F13" s="9"/>
      <c r="G13" s="9">
        <v>240969115</v>
      </c>
      <c r="H13" s="9"/>
      <c r="I13" s="68">
        <f>C13/$C$67</f>
        <v>0.1534253663296397</v>
      </c>
      <c r="J13" s="67"/>
      <c r="K13" s="9">
        <v>37485828.46</v>
      </c>
      <c r="L13" s="9"/>
      <c r="M13" s="9">
        <v>218508437.88</v>
      </c>
      <c r="N13" s="9"/>
      <c r="O13" s="9">
        <v>371420362.71</v>
      </c>
      <c r="P13" s="9"/>
      <c r="Q13" s="68">
        <f>K13/$K$67</f>
        <v>0.18307508314073836</v>
      </c>
      <c r="R13" s="72"/>
      <c r="S13" s="57">
        <f>(K13-C13)/K13</f>
        <v>0.21300015840706332</v>
      </c>
    </row>
    <row r="14" spans="1:19" ht="13.5" customHeight="1">
      <c r="A14" s="44" t="s">
        <v>6</v>
      </c>
      <c r="B14" s="45"/>
      <c r="C14" s="9">
        <v>11697193.02</v>
      </c>
      <c r="D14" s="9"/>
      <c r="E14" s="9">
        <f>635964415+C14</f>
        <v>647661608.02</v>
      </c>
      <c r="F14" s="9"/>
      <c r="G14" s="9">
        <v>629838299</v>
      </c>
      <c r="H14" s="9"/>
      <c r="I14" s="68">
        <f>C14/$C$67</f>
        <v>0.0608326964008871</v>
      </c>
      <c r="J14" s="67"/>
      <c r="K14" s="9">
        <v>12245746.86</v>
      </c>
      <c r="L14" s="9"/>
      <c r="M14" s="9">
        <f>K14+602930235</f>
        <v>615175981.86</v>
      </c>
      <c r="N14" s="9"/>
      <c r="O14" s="9">
        <v>650320933</v>
      </c>
      <c r="P14" s="9"/>
      <c r="Q14" s="68">
        <f>K14/$K$67</f>
        <v>0.059806364608086235</v>
      </c>
      <c r="R14" s="72"/>
      <c r="S14" s="57">
        <f>(K14-C14)/K14</f>
        <v>0.04479545806975793</v>
      </c>
    </row>
    <row r="15" spans="1:19" ht="13.5" customHeight="1">
      <c r="A15" s="44" t="s">
        <v>7</v>
      </c>
      <c r="B15" s="45"/>
      <c r="C15" s="9">
        <v>19734.75</v>
      </c>
      <c r="D15" s="9"/>
      <c r="E15" s="9">
        <v>1214938.91</v>
      </c>
      <c r="F15" s="9"/>
      <c r="G15" s="9">
        <v>755176</v>
      </c>
      <c r="H15" s="9"/>
      <c r="I15" s="99">
        <f>C15/$C$67</f>
        <v>0.00010263300376806184</v>
      </c>
      <c r="J15" s="67"/>
      <c r="K15" s="9">
        <v>0</v>
      </c>
      <c r="L15" s="9"/>
      <c r="M15" s="9">
        <v>386437.57</v>
      </c>
      <c r="N15" s="9"/>
      <c r="O15" s="9">
        <v>1255561</v>
      </c>
      <c r="P15" s="9"/>
      <c r="Q15" s="99">
        <f>K15/$K$67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59.15</v>
      </c>
      <c r="D16" s="9"/>
      <c r="E16" s="9">
        <v>133196.26</v>
      </c>
      <c r="F16" s="9"/>
      <c r="G16" s="9">
        <v>203</v>
      </c>
      <c r="H16" s="9"/>
      <c r="I16" s="99">
        <f>C16/$C$67</f>
        <v>3.076168774816432E-07</v>
      </c>
      <c r="J16" s="67"/>
      <c r="K16" s="9">
        <v>157.98</v>
      </c>
      <c r="L16" s="9"/>
      <c r="M16" s="9">
        <v>2468</v>
      </c>
      <c r="N16" s="9"/>
      <c r="O16" s="9">
        <v>0</v>
      </c>
      <c r="P16" s="9"/>
      <c r="Q16" s="99">
        <f>K16/$K$67</f>
        <v>7.715502850746878E-07</v>
      </c>
      <c r="R16" s="72"/>
      <c r="S16" s="57">
        <v>0</v>
      </c>
    </row>
    <row r="17" spans="1:19" ht="13.5" customHeight="1">
      <c r="A17" s="39"/>
      <c r="B17" s="45"/>
      <c r="C17" s="101">
        <f>SUM(C13:C16)</f>
        <v>41218327.98</v>
      </c>
      <c r="D17" s="12"/>
      <c r="E17" s="102">
        <f>SUM(E13:E16)</f>
        <v>1061518476.64</v>
      </c>
      <c r="F17" s="9"/>
      <c r="G17" s="102">
        <f>SUM(G13:G16)</f>
        <v>871562793</v>
      </c>
      <c r="H17" s="9"/>
      <c r="I17" s="68">
        <f>SUM(I13:I16)</f>
        <v>0.21436100335117234</v>
      </c>
      <c r="J17" s="67"/>
      <c r="K17" s="102">
        <f>SUM(K13:K16)</f>
        <v>49731733.3</v>
      </c>
      <c r="L17" s="12"/>
      <c r="M17" s="102">
        <f>SUM(M13:M16)</f>
        <v>834073325.3100001</v>
      </c>
      <c r="N17" s="9"/>
      <c r="O17" s="102">
        <f>SUM(O13:O16)</f>
        <v>1022996856.71</v>
      </c>
      <c r="P17" s="9"/>
      <c r="Q17" s="103">
        <f>SUM(Q13:Q16)</f>
        <v>0.24288221929910966</v>
      </c>
      <c r="R17" s="72"/>
      <c r="S17" s="104">
        <f>(K17-C17)/K17</f>
        <v>0.17118657957574146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0</v>
      </c>
      <c r="D20" s="9"/>
      <c r="E20" s="9">
        <v>4964840.52</v>
      </c>
      <c r="F20" s="9"/>
      <c r="G20" s="9">
        <v>7465831</v>
      </c>
      <c r="H20" s="9"/>
      <c r="I20" s="57"/>
      <c r="J20" s="67"/>
      <c r="K20" s="9">
        <v>2172441</v>
      </c>
      <c r="L20" s="9"/>
      <c r="M20" s="9">
        <v>7361241.3</v>
      </c>
      <c r="N20" s="9"/>
      <c r="O20" s="9">
        <v>5113786</v>
      </c>
      <c r="P20" s="6"/>
      <c r="Q20" s="68">
        <f aca="true" t="shared" si="0" ref="Q20:Q25">K20/$K$67</f>
        <v>0.010609871330914926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1070688.64</v>
      </c>
      <c r="D21" s="9"/>
      <c r="E21" s="9">
        <v>7957969.46</v>
      </c>
      <c r="F21" s="9"/>
      <c r="G21" s="9">
        <v>30982057</v>
      </c>
      <c r="H21" s="9"/>
      <c r="I21" s="68">
        <f>C21/$C$67</f>
        <v>0.005568248456329115</v>
      </c>
      <c r="J21" s="67"/>
      <c r="K21" s="9">
        <v>1499853</v>
      </c>
      <c r="L21" s="9"/>
      <c r="M21" s="9">
        <v>8411306.52</v>
      </c>
      <c r="N21" s="9"/>
      <c r="O21" s="9">
        <v>27456095</v>
      </c>
      <c r="P21" s="9"/>
      <c r="Q21" s="68">
        <f t="shared" si="0"/>
        <v>0.007325053865806595</v>
      </c>
      <c r="R21" s="72"/>
      <c r="S21" s="57">
        <v>0</v>
      </c>
    </row>
    <row r="22" spans="1:19" s="6" customFormat="1" ht="13.5" customHeight="1">
      <c r="A22" s="44" t="s">
        <v>10</v>
      </c>
      <c r="B22" s="45"/>
      <c r="C22" s="9">
        <v>4075910.86</v>
      </c>
      <c r="D22" s="9"/>
      <c r="E22" s="9">
        <v>32309541.1</v>
      </c>
      <c r="F22" s="9"/>
      <c r="G22" s="9">
        <v>25308450</v>
      </c>
      <c r="H22" s="9"/>
      <c r="I22" s="68">
        <f>C22/$C$67</f>
        <v>0.021197277627163464</v>
      </c>
      <c r="J22" s="67"/>
      <c r="K22" s="9">
        <v>1614448.85</v>
      </c>
      <c r="L22" s="9"/>
      <c r="M22" s="9">
        <v>15732624.29</v>
      </c>
      <c r="N22" s="9"/>
      <c r="O22" s="9">
        <v>30690077</v>
      </c>
      <c r="P22" s="9"/>
      <c r="Q22" s="68">
        <f t="shared" si="0"/>
        <v>0.007884722562704153</v>
      </c>
      <c r="R22" s="72"/>
      <c r="S22" s="57">
        <f>(K22-C22)/K22</f>
        <v>-1.5246453983351653</v>
      </c>
    </row>
    <row r="23" spans="1:19" s="6" customFormat="1" ht="13.5" customHeight="1">
      <c r="A23" s="46" t="s">
        <v>9</v>
      </c>
      <c r="B23" s="45"/>
      <c r="C23" s="9">
        <v>216433.61</v>
      </c>
      <c r="D23" s="9"/>
      <c r="E23" s="9">
        <f>11197661+C23</f>
        <v>11414094.61</v>
      </c>
      <c r="F23" s="9"/>
      <c r="G23" s="9">
        <v>10982334</v>
      </c>
      <c r="H23" s="9"/>
      <c r="I23" s="68">
        <f>C23/$C$67</f>
        <v>0.0011255897090495307</v>
      </c>
      <c r="J23" s="67"/>
      <c r="K23" s="9">
        <v>247825.62</v>
      </c>
      <c r="L23" s="9"/>
      <c r="M23" s="9">
        <f>K23+7203250</f>
        <v>7451075.62</v>
      </c>
      <c r="N23" s="9"/>
      <c r="O23" s="9">
        <v>12060307</v>
      </c>
      <c r="P23" s="9"/>
      <c r="Q23" s="68">
        <f t="shared" si="0"/>
        <v>0.001210342624128442</v>
      </c>
      <c r="R23" s="72"/>
      <c r="S23" s="57">
        <v>0</v>
      </c>
    </row>
    <row r="24" spans="1:19" s="6" customFormat="1" ht="13.5" customHeight="1">
      <c r="A24" s="47" t="s">
        <v>21</v>
      </c>
      <c r="B24" s="45"/>
      <c r="C24" s="9">
        <v>1130024.75</v>
      </c>
      <c r="D24" s="9"/>
      <c r="E24" s="9">
        <v>12046959.93</v>
      </c>
      <c r="F24" s="9"/>
      <c r="G24" s="9">
        <v>12677626</v>
      </c>
      <c r="H24" s="9"/>
      <c r="I24" s="68">
        <f>C24/$C$67</f>
        <v>0.005876833221842341</v>
      </c>
      <c r="J24" s="67"/>
      <c r="K24" s="9">
        <v>1356885.76</v>
      </c>
      <c r="L24" s="9"/>
      <c r="M24" s="9">
        <v>12265917.84</v>
      </c>
      <c r="N24" s="9"/>
      <c r="O24" s="9">
        <v>12417741</v>
      </c>
      <c r="P24" s="9"/>
      <c r="Q24" s="68">
        <f t="shared" si="0"/>
        <v>0.006626823616545034</v>
      </c>
      <c r="R24" s="72"/>
      <c r="S24" s="57">
        <f>(K24-C24)/K24</f>
        <v>0.1671924171420297</v>
      </c>
    </row>
    <row r="25" spans="1:19" s="6" customFormat="1" ht="13.5" customHeight="1">
      <c r="A25" s="44" t="s">
        <v>23</v>
      </c>
      <c r="B25" s="45"/>
      <c r="C25" s="9">
        <v>0</v>
      </c>
      <c r="D25" s="9"/>
      <c r="E25" s="9">
        <v>246.2</v>
      </c>
      <c r="F25" s="9"/>
      <c r="G25" s="9">
        <v>25000</v>
      </c>
      <c r="H25" s="9"/>
      <c r="I25" s="68">
        <f>C25/$C$67</f>
        <v>0</v>
      </c>
      <c r="J25" s="67"/>
      <c r="K25" s="9">
        <v>0</v>
      </c>
      <c r="L25" s="9"/>
      <c r="M25" s="9">
        <v>0</v>
      </c>
      <c r="N25" s="9"/>
      <c r="O25" s="9">
        <v>57</v>
      </c>
      <c r="P25" s="9"/>
      <c r="Q25" s="68">
        <f t="shared" si="0"/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6493057.86</v>
      </c>
      <c r="D26" s="9"/>
      <c r="E26" s="102">
        <f>SUM(E20:E25)</f>
        <v>68693651.82000001</v>
      </c>
      <c r="F26" s="9"/>
      <c r="G26" s="102">
        <f>SUM(G20:G25)</f>
        <v>87441298</v>
      </c>
      <c r="H26" s="9"/>
      <c r="I26" s="103">
        <f>SUM(I21:I25)</f>
        <v>0.03376794901438445</v>
      </c>
      <c r="J26" s="67"/>
      <c r="K26" s="102">
        <f>SUM(K20:K25)</f>
        <v>6891454.2299999995</v>
      </c>
      <c r="L26" s="9"/>
      <c r="M26" s="102">
        <f>SUM(M20:M25)</f>
        <v>51222165.56999999</v>
      </c>
      <c r="N26" s="9"/>
      <c r="O26" s="102">
        <f>SUM(O20:O25)</f>
        <v>87738063</v>
      </c>
      <c r="P26" s="9"/>
      <c r="Q26" s="103">
        <f>SUM(Q21:Q25)</f>
        <v>0.023046942669184223</v>
      </c>
      <c r="R26" s="72"/>
      <c r="S26" s="104">
        <f>(K26-C26)/K26</f>
        <v>0.05781020328999547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776926.26</v>
      </c>
      <c r="D29" s="9"/>
      <c r="E29" s="9">
        <v>8544014.86</v>
      </c>
      <c r="F29" s="9"/>
      <c r="G29" s="9">
        <v>8466912</v>
      </c>
      <c r="H29" s="9"/>
      <c r="I29" s="68">
        <f>C29/$C$67</f>
        <v>0.004040500932116505</v>
      </c>
      <c r="J29" s="67"/>
      <c r="K29" s="9">
        <v>309156.57</v>
      </c>
      <c r="L29" s="9"/>
      <c r="M29" s="9">
        <v>3121854.65</v>
      </c>
      <c r="N29" s="9"/>
      <c r="O29" s="9">
        <v>9106910</v>
      </c>
      <c r="P29" s="9"/>
      <c r="Q29" s="68">
        <f>K29/$K$67</f>
        <v>0.001509873653096675</v>
      </c>
      <c r="R29" s="72"/>
      <c r="S29" s="57">
        <f>(K29-C29)/K29</f>
        <v>-1.5130511054641342</v>
      </c>
    </row>
    <row r="30" spans="1:19" ht="13.5" customHeight="1">
      <c r="A30" s="44" t="s">
        <v>43</v>
      </c>
      <c r="B30" s="45"/>
      <c r="C30" s="9">
        <v>0</v>
      </c>
      <c r="D30" s="9"/>
      <c r="E30" s="9">
        <v>28150.6</v>
      </c>
      <c r="F30" s="9"/>
      <c r="G30" s="9">
        <v>181257</v>
      </c>
      <c r="H30" s="9"/>
      <c r="I30" s="68">
        <f>C30/$C$67</f>
        <v>0</v>
      </c>
      <c r="J30" s="67"/>
      <c r="K30" s="9">
        <v>1778024.7</v>
      </c>
      <c r="L30" s="9"/>
      <c r="M30" s="9">
        <v>3477739.42</v>
      </c>
      <c r="N30" s="9"/>
      <c r="O30" s="9">
        <v>25458</v>
      </c>
      <c r="P30" s="9"/>
      <c r="Q30" s="68">
        <f>K30/$K$67</f>
        <v>0.008683602127831602</v>
      </c>
      <c r="R30" s="72"/>
      <c r="S30" s="57">
        <v>0</v>
      </c>
    </row>
    <row r="31" spans="1:19" ht="13.5" customHeight="1">
      <c r="A31" s="44" t="s">
        <v>11</v>
      </c>
      <c r="B31" s="45"/>
      <c r="C31" s="9">
        <v>13247962.87</v>
      </c>
      <c r="D31" s="9"/>
      <c r="E31" s="9">
        <v>93211412.41</v>
      </c>
      <c r="F31" s="9"/>
      <c r="G31" s="9">
        <v>36149000</v>
      </c>
      <c r="H31" s="9"/>
      <c r="I31" s="68">
        <f>C31/$C$67</f>
        <v>0.0688976664592079</v>
      </c>
      <c r="J31" s="67"/>
      <c r="K31" s="9">
        <v>8121852.59</v>
      </c>
      <c r="L31" s="9"/>
      <c r="M31" s="9">
        <v>84055021.94</v>
      </c>
      <c r="N31" s="9"/>
      <c r="O31" s="9">
        <v>96007754</v>
      </c>
      <c r="P31" s="9"/>
      <c r="Q31" s="68">
        <f>K31/$K$67</f>
        <v>0.03966589239871561</v>
      </c>
      <c r="R31" s="72"/>
      <c r="S31" s="57">
        <f>(K31-C31)/K31</f>
        <v>-0.6311503715681201</v>
      </c>
    </row>
    <row r="32" spans="1:19" ht="13.5" customHeight="1">
      <c r="A32" s="44" t="s">
        <v>12</v>
      </c>
      <c r="B32" s="45"/>
      <c r="C32" s="10">
        <v>1030285.61</v>
      </c>
      <c r="D32" s="9"/>
      <c r="E32" s="10">
        <v>7363784.58</v>
      </c>
      <c r="F32" s="9"/>
      <c r="G32" s="10">
        <v>5457054</v>
      </c>
      <c r="H32" s="9"/>
      <c r="I32" s="69">
        <f>C32/$C$67</f>
        <v>0.0053581275107771765</v>
      </c>
      <c r="J32" s="67"/>
      <c r="K32" s="10">
        <v>220712.26</v>
      </c>
      <c r="L32" s="9"/>
      <c r="M32" s="10">
        <v>3744270.23</v>
      </c>
      <c r="N32" s="9"/>
      <c r="O32" s="10">
        <v>7553598</v>
      </c>
      <c r="P32" s="9"/>
      <c r="Q32" s="69">
        <f>K32/$K$67</f>
        <v>0.0010779250988889647</v>
      </c>
      <c r="R32" s="72"/>
      <c r="S32" s="58">
        <f>(K32-C32)/K32</f>
        <v>-3.668003535462869</v>
      </c>
    </row>
    <row r="33" spans="1:19" s="6" customFormat="1" ht="13.5" customHeight="1">
      <c r="A33" s="46"/>
      <c r="B33" s="45"/>
      <c r="C33" s="9">
        <f>SUM(C29:D32)</f>
        <v>15055174.739999998</v>
      </c>
      <c r="D33" s="9"/>
      <c r="E33" s="9">
        <f>SUM(E29:E32)</f>
        <v>109147362.44999999</v>
      </c>
      <c r="F33" s="9"/>
      <c r="G33" s="9">
        <f>SUM(G29:G32)</f>
        <v>50254223</v>
      </c>
      <c r="H33" s="9"/>
      <c r="I33" s="68">
        <f>SUM(I29:I32)</f>
        <v>0.07829629490210159</v>
      </c>
      <c r="J33" s="67"/>
      <c r="K33" s="9">
        <f>SUM(K29:L32)</f>
        <v>10429746.12</v>
      </c>
      <c r="L33" s="9"/>
      <c r="M33" s="9">
        <f>SUM(M29:M32)</f>
        <v>94398886.24</v>
      </c>
      <c r="N33" s="9"/>
      <c r="O33" s="9">
        <f>SUM(O29:O32)</f>
        <v>112693720</v>
      </c>
      <c r="P33" s="9"/>
      <c r="Q33" s="68">
        <f>SUM(Q29:Q32)</f>
        <v>0.05093729327853285</v>
      </c>
      <c r="R33" s="72"/>
      <c r="S33" s="57">
        <f>(K33-C33)/K33</f>
        <v>-0.4434842964327112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2225999.95</v>
      </c>
      <c r="D36" s="9"/>
      <c r="E36" s="9">
        <f>17321699+C36</f>
        <v>19547698.95</v>
      </c>
      <c r="F36" s="9"/>
      <c r="G36" s="9">
        <v>39757339</v>
      </c>
      <c r="H36" s="9"/>
      <c r="I36" s="68">
        <f>C36/$C$67</f>
        <v>0.011576587555254335</v>
      </c>
      <c r="J36" s="67"/>
      <c r="K36" s="9">
        <v>2303275.49</v>
      </c>
      <c r="L36" s="9"/>
      <c r="M36" s="9">
        <f>K36+13416981</f>
        <v>15720256.49</v>
      </c>
      <c r="N36" s="9"/>
      <c r="O36" s="9">
        <v>39042272</v>
      </c>
      <c r="P36" s="9"/>
      <c r="Q36" s="68">
        <f>K36/$K$67</f>
        <v>0.011248847075041408</v>
      </c>
      <c r="R36" s="72"/>
      <c r="S36" s="57">
        <f>(K36-C36)/K36</f>
        <v>0.03355028103911271</v>
      </c>
    </row>
    <row r="37" spans="1:19" ht="13.5" customHeight="1">
      <c r="A37" s="44" t="s">
        <v>13</v>
      </c>
      <c r="B37" s="45"/>
      <c r="C37" s="9">
        <v>400534.88</v>
      </c>
      <c r="D37" s="9"/>
      <c r="E37" s="9">
        <v>1003316.54</v>
      </c>
      <c r="F37" s="9"/>
      <c r="G37" s="9">
        <v>1360</v>
      </c>
      <c r="H37" s="9"/>
      <c r="I37" s="68">
        <f>C37/$C$67</f>
        <v>0.002083031092275311</v>
      </c>
      <c r="J37" s="67"/>
      <c r="K37" s="9">
        <v>18840.75</v>
      </c>
      <c r="L37" s="9"/>
      <c r="M37" s="9">
        <v>356923.02</v>
      </c>
      <c r="N37" s="9"/>
      <c r="O37" s="9">
        <v>179727</v>
      </c>
      <c r="P37" s="9"/>
      <c r="Q37" s="68">
        <f>K37/$K$67</f>
        <v>9.20153565864092E-05</v>
      </c>
      <c r="R37" s="72"/>
      <c r="S37" s="57">
        <f>(K37-C37)/K37</f>
        <v>-20.258966867030242</v>
      </c>
    </row>
    <row r="38" spans="1:19" ht="13.5" customHeight="1">
      <c r="A38" s="44" t="s">
        <v>14</v>
      </c>
      <c r="B38" s="45"/>
      <c r="C38" s="9">
        <v>1134499.31</v>
      </c>
      <c r="D38" s="9"/>
      <c r="E38" s="9">
        <v>11508332.38</v>
      </c>
      <c r="F38" s="9"/>
      <c r="G38" s="9">
        <v>10160433</v>
      </c>
      <c r="H38" s="9"/>
      <c r="I38" s="99">
        <f>C38/$C$67</f>
        <v>0.005900103723538102</v>
      </c>
      <c r="J38" s="67"/>
      <c r="K38" s="9">
        <v>1571175.01</v>
      </c>
      <c r="L38" s="9"/>
      <c r="M38" s="9">
        <v>11178165.83</v>
      </c>
      <c r="N38" s="9"/>
      <c r="O38" s="9">
        <v>11518467</v>
      </c>
      <c r="P38" s="9"/>
      <c r="Q38" s="68">
        <f>K38/$K$67</f>
        <v>0.007673379711784565</v>
      </c>
      <c r="R38" s="72"/>
      <c r="S38" s="57">
        <f>(K38-C38)/K38</f>
        <v>0.2779293822907736</v>
      </c>
    </row>
    <row r="39" spans="1:19" ht="13.5" customHeight="1">
      <c r="A39" s="44"/>
      <c r="B39" s="45"/>
      <c r="C39" s="102">
        <f>SUM(C36:C38)</f>
        <v>3761034.14</v>
      </c>
      <c r="D39" s="9"/>
      <c r="E39" s="102">
        <f>SUM(E36:E38)</f>
        <v>32059347.869999997</v>
      </c>
      <c r="F39" s="9"/>
      <c r="G39" s="102">
        <f>SUM(G36:G38)</f>
        <v>49919132</v>
      </c>
      <c r="H39" s="9"/>
      <c r="I39" s="103">
        <f>SUM(I36:I38)</f>
        <v>0.019559722371067748</v>
      </c>
      <c r="J39" s="67"/>
      <c r="K39" s="102">
        <f>SUM(K36:K38)</f>
        <v>3893291.25</v>
      </c>
      <c r="L39" s="9"/>
      <c r="M39" s="102">
        <f>SUM(M36:M38)</f>
        <v>27255345.34</v>
      </c>
      <c r="N39" s="9"/>
      <c r="O39" s="102">
        <f>SUM(O36:O38)</f>
        <v>50740466</v>
      </c>
      <c r="P39" s="9"/>
      <c r="Q39" s="103">
        <f>SUM(Q36:Q38)</f>
        <v>0.01901424214341238</v>
      </c>
      <c r="R39" s="72"/>
      <c r="S39" s="104">
        <f>(K39-C39)/K39</f>
        <v>0.03397051530629769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66527594.72</v>
      </c>
      <c r="D41" s="30"/>
      <c r="E41" s="30">
        <f>ROUNDUP(E17+E26+E33+E39,0)</f>
        <v>1271418839</v>
      </c>
      <c r="F41" s="30"/>
      <c r="G41" s="30">
        <f>G17+G26+G33+G39</f>
        <v>1059177446</v>
      </c>
      <c r="H41" s="30"/>
      <c r="I41" s="73">
        <f>I17+I26+I33+I39</f>
        <v>0.3459849696387261</v>
      </c>
      <c r="J41" s="32"/>
      <c r="K41" s="30">
        <f>K17+K26+K33+K39</f>
        <v>70946224.89999999</v>
      </c>
      <c r="L41" s="30"/>
      <c r="M41" s="30">
        <f>M17+M26+M33+M39</f>
        <v>1006949722.4600002</v>
      </c>
      <c r="N41" s="30"/>
      <c r="O41" s="30">
        <f>O17+O26+O33+O39</f>
        <v>1274169105.71</v>
      </c>
      <c r="P41" s="30"/>
      <c r="Q41" s="73">
        <f>Q17+Q26+Q33+Q39</f>
        <v>0.33588069739023907</v>
      </c>
      <c r="R41" s="33"/>
      <c r="S41" s="31">
        <f>(K41-C41)/K41</f>
        <v>0.062281399556186855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70638590.88</v>
      </c>
      <c r="D46" s="9"/>
      <c r="E46" s="9">
        <v>595268861.67</v>
      </c>
      <c r="F46" s="9"/>
      <c r="G46" s="9">
        <v>462552419</v>
      </c>
      <c r="H46" s="9"/>
      <c r="I46" s="68">
        <f aca="true" t="shared" si="1" ref="I46:I53">C46/$C$67</f>
        <v>0.36736471270006554</v>
      </c>
      <c r="J46" s="67"/>
      <c r="K46" s="9">
        <v>104877143.09</v>
      </c>
      <c r="L46" s="9"/>
      <c r="M46" s="9">
        <v>859194069.77</v>
      </c>
      <c r="N46" s="9"/>
      <c r="O46" s="9">
        <v>541616057.36</v>
      </c>
      <c r="P46" s="9"/>
      <c r="Q46" s="68">
        <f aca="true" t="shared" si="2" ref="Q46:Q53">K46/$K$67</f>
        <v>0.512204010943843</v>
      </c>
      <c r="R46" s="72"/>
      <c r="S46" s="57">
        <f aca="true" t="shared" si="3" ref="S46:S54">(K46-C46)/K46</f>
        <v>0.3264634333204357</v>
      </c>
    </row>
    <row r="47" spans="1:19" ht="13.5" customHeight="1">
      <c r="A47" s="47" t="s">
        <v>33</v>
      </c>
      <c r="B47" s="45"/>
      <c r="C47" s="9">
        <v>35468429.83</v>
      </c>
      <c r="D47" s="9"/>
      <c r="E47" s="9">
        <v>232950980.27</v>
      </c>
      <c r="F47" s="9"/>
      <c r="G47" s="9">
        <v>184212111</v>
      </c>
      <c r="H47" s="9"/>
      <c r="I47" s="68">
        <f t="shared" si="1"/>
        <v>0.18445794815691238</v>
      </c>
      <c r="J47" s="67"/>
      <c r="K47" s="9">
        <v>0</v>
      </c>
      <c r="L47" s="9"/>
      <c r="M47" s="9">
        <f>K47</f>
        <v>0</v>
      </c>
      <c r="N47" s="9"/>
      <c r="O47" s="9">
        <v>201645106.99</v>
      </c>
      <c r="P47" s="9"/>
      <c r="Q47" s="68">
        <f t="shared" si="2"/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330198.42</v>
      </c>
      <c r="D48" s="9"/>
      <c r="E48" s="9">
        <v>7179365</v>
      </c>
      <c r="F48" s="9"/>
      <c r="G48" s="9">
        <v>5168422</v>
      </c>
      <c r="H48" s="9"/>
      <c r="I48" s="68">
        <f t="shared" si="1"/>
        <v>0.001717237648516858</v>
      </c>
      <c r="J48" s="67"/>
      <c r="K48" s="9">
        <v>0</v>
      </c>
      <c r="L48" s="9"/>
      <c r="M48" s="9">
        <f>K48</f>
        <v>0</v>
      </c>
      <c r="N48" s="9"/>
      <c r="O48" s="9">
        <v>5203931.18</v>
      </c>
      <c r="P48" s="9"/>
      <c r="Q48" s="68">
        <f t="shared" si="2"/>
        <v>0</v>
      </c>
      <c r="R48" s="72"/>
      <c r="S48" s="57">
        <v>0</v>
      </c>
    </row>
    <row r="49" spans="1:19" ht="13.5" customHeight="1">
      <c r="A49" s="47" t="s">
        <v>44</v>
      </c>
      <c r="B49" s="45"/>
      <c r="C49" s="9">
        <v>0</v>
      </c>
      <c r="D49" s="9"/>
      <c r="E49" s="9">
        <v>6975052.54</v>
      </c>
      <c r="F49" s="9"/>
      <c r="G49" s="9">
        <v>9218664</v>
      </c>
      <c r="H49" s="9"/>
      <c r="I49" s="68">
        <f t="shared" si="1"/>
        <v>0</v>
      </c>
      <c r="J49" s="67"/>
      <c r="K49" s="9">
        <v>0</v>
      </c>
      <c r="L49" s="9"/>
      <c r="M49" s="9">
        <v>8201517.6</v>
      </c>
      <c r="N49" s="9"/>
      <c r="O49" s="9">
        <v>3605000</v>
      </c>
      <c r="P49" s="9"/>
      <c r="Q49" s="68">
        <f t="shared" si="2"/>
        <v>0</v>
      </c>
      <c r="R49" s="72"/>
      <c r="S49" s="57">
        <v>0</v>
      </c>
    </row>
    <row r="50" spans="1:19" ht="13.5" customHeight="1">
      <c r="A50" s="47" t="s">
        <v>40</v>
      </c>
      <c r="B50" s="45"/>
      <c r="C50" s="9">
        <v>11188829.53</v>
      </c>
      <c r="D50" s="9"/>
      <c r="E50" s="9">
        <v>136052840.42</v>
      </c>
      <c r="F50" s="9"/>
      <c r="G50" s="9">
        <v>115491353</v>
      </c>
      <c r="H50" s="9"/>
      <c r="I50" s="68">
        <f t="shared" si="1"/>
        <v>0.05818888931010991</v>
      </c>
      <c r="J50" s="67"/>
      <c r="K50" s="9">
        <v>17137668.27</v>
      </c>
      <c r="L50" s="9"/>
      <c r="M50" s="9">
        <v>97143108.85</v>
      </c>
      <c r="N50" s="9"/>
      <c r="O50" s="9">
        <v>130528665.41</v>
      </c>
      <c r="P50" s="9"/>
      <c r="Q50" s="68">
        <f t="shared" si="2"/>
        <v>0.08369776452230619</v>
      </c>
      <c r="R50" s="72"/>
      <c r="S50" s="57">
        <f t="shared" si="3"/>
        <v>0.3471206611236384</v>
      </c>
    </row>
    <row r="51" spans="1:19" ht="13.5" customHeight="1">
      <c r="A51" s="47" t="s">
        <v>45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 t="shared" si="1"/>
        <v>0</v>
      </c>
      <c r="J51" s="67"/>
      <c r="K51" s="9">
        <v>3702729.05</v>
      </c>
      <c r="L51" s="9"/>
      <c r="M51" s="9">
        <v>33320130.32</v>
      </c>
      <c r="N51" s="9"/>
      <c r="O51" s="9">
        <v>0</v>
      </c>
      <c r="P51" s="9"/>
      <c r="Q51" s="68">
        <f t="shared" si="2"/>
        <v>0.018083565350562273</v>
      </c>
      <c r="R51" s="72"/>
      <c r="S51" s="57">
        <f t="shared" si="3"/>
        <v>1</v>
      </c>
    </row>
    <row r="52" spans="1:19" ht="13.5" customHeight="1">
      <c r="A52" s="47" t="s">
        <v>35</v>
      </c>
      <c r="B52" s="45"/>
      <c r="C52" s="9">
        <v>602885.22</v>
      </c>
      <c r="D52" s="9">
        <v>9485.48</v>
      </c>
      <c r="E52" s="9">
        <v>4709246.17</v>
      </c>
      <c r="F52" s="9"/>
      <c r="G52" s="9">
        <v>4362944.8</v>
      </c>
      <c r="H52" s="9"/>
      <c r="I52" s="68">
        <f t="shared" si="1"/>
        <v>0.003135379017011555</v>
      </c>
      <c r="J52" s="66"/>
      <c r="K52" s="9">
        <v>581567.88</v>
      </c>
      <c r="L52" s="9">
        <v>9485.48</v>
      </c>
      <c r="M52" s="9">
        <v>4592348.3</v>
      </c>
      <c r="N52" s="9"/>
      <c r="O52" s="9">
        <v>4752265.6</v>
      </c>
      <c r="P52" s="9"/>
      <c r="Q52" s="68">
        <f t="shared" si="2"/>
        <v>0.002840289046741878</v>
      </c>
      <c r="R52" s="72"/>
      <c r="S52" s="57">
        <f t="shared" si="3"/>
        <v>-0.03665494731242717</v>
      </c>
    </row>
    <row r="53" spans="1:19" ht="13.5" customHeight="1">
      <c r="A53" s="47" t="s">
        <v>36</v>
      </c>
      <c r="B53" s="45"/>
      <c r="C53" s="10">
        <v>7410318.64</v>
      </c>
      <c r="D53" s="9"/>
      <c r="E53" s="10">
        <v>57897205.27</v>
      </c>
      <c r="F53" s="9"/>
      <c r="G53" s="10">
        <v>50060840</v>
      </c>
      <c r="H53" s="9"/>
      <c r="I53" s="69">
        <f t="shared" si="1"/>
        <v>0.03853827694304001</v>
      </c>
      <c r="J53" s="66"/>
      <c r="K53" s="10">
        <v>7511242.37</v>
      </c>
      <c r="L53" s="9"/>
      <c r="M53" s="10">
        <v>59414756.45</v>
      </c>
      <c r="N53" s="9"/>
      <c r="O53" s="10">
        <v>58321026</v>
      </c>
      <c r="P53" s="9"/>
      <c r="Q53" s="69">
        <f t="shared" si="2"/>
        <v>0.03668376498188742</v>
      </c>
      <c r="R53" s="72"/>
      <c r="S53" s="57">
        <f t="shared" si="3"/>
        <v>0.013436356467884878</v>
      </c>
    </row>
    <row r="54" spans="1:19" ht="13.5" customHeight="1">
      <c r="A54" s="47"/>
      <c r="B54" s="45"/>
      <c r="C54" s="9">
        <f>SUM(C46:C53)</f>
        <v>125639252.52</v>
      </c>
      <c r="D54" s="9"/>
      <c r="E54" s="9">
        <f>SUM(E46:E53)</f>
        <v>1041033551.3399998</v>
      </c>
      <c r="F54" s="9"/>
      <c r="G54" s="9">
        <f>SUM(G46:G53)</f>
        <v>831066753.8</v>
      </c>
      <c r="H54" s="9"/>
      <c r="I54" s="68">
        <f>SUM(I46:I53)</f>
        <v>0.6534024437756563</v>
      </c>
      <c r="J54" s="67"/>
      <c r="K54" s="9">
        <f>SUM(K46:K53)</f>
        <v>133810350.66</v>
      </c>
      <c r="L54" s="9"/>
      <c r="M54" s="9">
        <f>SUM(M46:M53)</f>
        <v>1061865931.2900001</v>
      </c>
      <c r="N54" s="9"/>
      <c r="O54" s="9">
        <f>SUM(O46:O53)</f>
        <v>945672052.54</v>
      </c>
      <c r="P54" s="9"/>
      <c r="Q54" s="68">
        <f>SUM(Q46:Q53)</f>
        <v>0.6535093948453408</v>
      </c>
      <c r="R54" s="72"/>
      <c r="S54" s="57">
        <f t="shared" si="3"/>
        <v>0.06106476890387966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5"/>
      <c r="J55" s="67"/>
      <c r="K55" s="6"/>
      <c r="L55" s="6"/>
      <c r="M55" s="6"/>
      <c r="N55" s="6"/>
      <c r="O55" s="6"/>
      <c r="P55" s="6"/>
      <c r="Q55" s="65"/>
      <c r="R55" s="72"/>
      <c r="S55" s="55"/>
    </row>
    <row r="56" spans="1:19" s="6" customFormat="1" ht="34.5" customHeight="1" thickBot="1">
      <c r="A56" s="108" t="s">
        <v>31</v>
      </c>
      <c r="B56" s="109"/>
      <c r="C56" s="30">
        <f>C54</f>
        <v>125639252.52</v>
      </c>
      <c r="D56" s="30"/>
      <c r="E56" s="30">
        <f>E54</f>
        <v>1041033551.3399998</v>
      </c>
      <c r="F56" s="30"/>
      <c r="G56" s="30">
        <f>G54</f>
        <v>831066753.8</v>
      </c>
      <c r="H56" s="30"/>
      <c r="I56" s="73">
        <f>I54</f>
        <v>0.6534024437756563</v>
      </c>
      <c r="J56" s="33"/>
      <c r="K56" s="30">
        <f>K54</f>
        <v>133810350.66</v>
      </c>
      <c r="L56" s="30"/>
      <c r="M56" s="30">
        <f>M54</f>
        <v>1061865931.2900001</v>
      </c>
      <c r="N56" s="30"/>
      <c r="O56" s="30">
        <f>O54</f>
        <v>945672052.54</v>
      </c>
      <c r="P56" s="30"/>
      <c r="Q56" s="73">
        <f>Q54</f>
        <v>0.6535093948453408</v>
      </c>
      <c r="R56" s="33"/>
      <c r="S56" s="31">
        <f>(K56-C56)/K56</f>
        <v>0.06106476890387966</v>
      </c>
    </row>
    <row r="57" spans="1:19" s="6" customFormat="1" ht="13.5" customHeight="1" thickBot="1">
      <c r="A57" s="47"/>
      <c r="B57" s="45"/>
      <c r="C57" s="56"/>
      <c r="D57" s="9"/>
      <c r="E57" s="9"/>
      <c r="F57" s="9"/>
      <c r="G57" s="9"/>
      <c r="H57" s="9"/>
      <c r="I57" s="57"/>
      <c r="J57" s="66"/>
      <c r="Q57" s="65"/>
      <c r="R57" s="72"/>
      <c r="S57" s="57"/>
    </row>
    <row r="58" spans="1:19" s="6" customFormat="1" ht="13.5" customHeight="1" thickBot="1">
      <c r="A58" s="96" t="s">
        <v>37</v>
      </c>
      <c r="B58" s="97"/>
      <c r="C58" s="91"/>
      <c r="D58" s="92"/>
      <c r="E58" s="92"/>
      <c r="F58" s="92"/>
      <c r="G58" s="92"/>
      <c r="H58" s="92"/>
      <c r="I58" s="93"/>
      <c r="J58" s="95"/>
      <c r="K58" s="90"/>
      <c r="L58" s="90"/>
      <c r="M58" s="90"/>
      <c r="N58" s="90"/>
      <c r="O58" s="90"/>
      <c r="P58" s="90"/>
      <c r="Q58" s="98"/>
      <c r="R58" s="95"/>
      <c r="S58" s="93"/>
    </row>
    <row r="59" spans="1:19" s="6" customFormat="1" ht="13.5" customHeight="1">
      <c r="A59" s="48"/>
      <c r="B59" s="49"/>
      <c r="C59" s="59"/>
      <c r="D59" s="13"/>
      <c r="E59" s="13"/>
      <c r="F59" s="13"/>
      <c r="G59" s="13"/>
      <c r="H59" s="13"/>
      <c r="I59" s="60"/>
      <c r="J59" s="66"/>
      <c r="K59" s="1"/>
      <c r="L59" s="1"/>
      <c r="M59" s="1"/>
      <c r="N59" s="1"/>
      <c r="O59" s="1"/>
      <c r="P59" s="1"/>
      <c r="Q59" s="70"/>
      <c r="R59" s="66"/>
      <c r="S59" s="60"/>
    </row>
    <row r="60" spans="1:19" s="6" customFormat="1" ht="13.5" customHeight="1">
      <c r="A60" s="42" t="s">
        <v>38</v>
      </c>
      <c r="B60" s="45"/>
      <c r="C60" s="56"/>
      <c r="D60" s="9"/>
      <c r="E60" s="9"/>
      <c r="F60" s="9"/>
      <c r="G60" s="9"/>
      <c r="H60" s="9"/>
      <c r="I60" s="57"/>
      <c r="J60" s="66"/>
      <c r="K60" s="1"/>
      <c r="L60" s="1"/>
      <c r="M60" s="1"/>
      <c r="N60" s="1"/>
      <c r="O60" s="1"/>
      <c r="P60" s="1"/>
      <c r="Q60" s="70"/>
      <c r="R60" s="66"/>
      <c r="S60" s="57"/>
    </row>
    <row r="61" spans="1:19" s="6" customFormat="1" ht="13.5" customHeight="1">
      <c r="A61" s="47" t="s">
        <v>19</v>
      </c>
      <c r="B61" s="45"/>
      <c r="C61" s="107">
        <v>117790.99</v>
      </c>
      <c r="D61" s="9"/>
      <c r="E61" s="10">
        <v>786423.04</v>
      </c>
      <c r="F61" s="9"/>
      <c r="G61" s="10">
        <v>84852</v>
      </c>
      <c r="H61" s="9"/>
      <c r="I61" s="69">
        <f>C61/$C$67</f>
        <v>0.000612586585617438</v>
      </c>
      <c r="J61" s="66"/>
      <c r="K61" s="10">
        <v>7.46</v>
      </c>
      <c r="L61" s="9"/>
      <c r="M61" s="10">
        <v>2088.36</v>
      </c>
      <c r="N61" s="9"/>
      <c r="O61" s="10">
        <v>810013</v>
      </c>
      <c r="P61" s="9"/>
      <c r="Q61" s="69">
        <f>K61/$K$67</f>
        <v>3.643350504277232E-08</v>
      </c>
      <c r="R61" s="66"/>
      <c r="S61" s="58">
        <v>0</v>
      </c>
    </row>
    <row r="62" spans="1:19" s="6" customFormat="1" ht="13.5" customHeight="1">
      <c r="A62" s="48"/>
      <c r="B62" s="49"/>
      <c r="C62" s="9">
        <f>SUM(C61:C61)</f>
        <v>117790.99</v>
      </c>
      <c r="D62" s="9"/>
      <c r="E62" s="9">
        <f>SUM(E61:E61)</f>
        <v>786423.04</v>
      </c>
      <c r="F62" s="9"/>
      <c r="G62" s="9">
        <f>SUM(G61:G61)</f>
        <v>84852</v>
      </c>
      <c r="H62" s="9"/>
      <c r="I62" s="68">
        <f>SUM(I61:I61)</f>
        <v>0.000612586585617438</v>
      </c>
      <c r="J62" s="66"/>
      <c r="K62" s="9">
        <f>SUM(K61:K61)</f>
        <v>7.46</v>
      </c>
      <c r="L62" s="9"/>
      <c r="M62" s="9">
        <f>SUM(M61:M61)</f>
        <v>2088.36</v>
      </c>
      <c r="N62" s="9"/>
      <c r="O62" s="9">
        <f>SUM(O61)</f>
        <v>810013</v>
      </c>
      <c r="P62" s="9"/>
      <c r="Q62" s="68">
        <f>SUM(Q61)</f>
        <v>3.643350504277232E-08</v>
      </c>
      <c r="R62" s="66"/>
      <c r="S62" s="57">
        <v>0</v>
      </c>
    </row>
    <row r="63" spans="1:19" s="1" customFormat="1" ht="13.5" customHeight="1" thickBot="1">
      <c r="A63" s="47"/>
      <c r="B63" s="49"/>
      <c r="C63" s="59"/>
      <c r="D63" s="13"/>
      <c r="E63" s="13"/>
      <c r="F63" s="13"/>
      <c r="G63" s="13"/>
      <c r="H63" s="13"/>
      <c r="I63" s="60"/>
      <c r="J63" s="66"/>
      <c r="Q63" s="70"/>
      <c r="R63" s="66"/>
      <c r="S63" s="60"/>
    </row>
    <row r="64" spans="1:19" ht="13.5" customHeight="1" thickBot="1">
      <c r="A64" s="27" t="s">
        <v>39</v>
      </c>
      <c r="B64" s="28"/>
      <c r="C64" s="29">
        <f>C62</f>
        <v>117790.99</v>
      </c>
      <c r="D64" s="74"/>
      <c r="E64" s="30">
        <f>E62</f>
        <v>786423.04</v>
      </c>
      <c r="F64" s="30"/>
      <c r="G64" s="30">
        <f>G62</f>
        <v>84852</v>
      </c>
      <c r="H64" s="74"/>
      <c r="I64" s="73">
        <f>I62</f>
        <v>0.000612586585617438</v>
      </c>
      <c r="J64" s="75"/>
      <c r="K64" s="30">
        <f>K62</f>
        <v>7.46</v>
      </c>
      <c r="L64" s="74"/>
      <c r="M64" s="30">
        <f>M62</f>
        <v>2088.36</v>
      </c>
      <c r="N64" s="30"/>
      <c r="O64" s="30">
        <f>O62</f>
        <v>810013</v>
      </c>
      <c r="P64" s="74"/>
      <c r="Q64" s="73">
        <f>Q62</f>
        <v>3.643350504277232E-08</v>
      </c>
      <c r="R64" s="33"/>
      <c r="S64" s="31">
        <v>0</v>
      </c>
    </row>
    <row r="65" spans="1:19" s="6" customFormat="1" ht="13.5" customHeight="1">
      <c r="A65" s="46"/>
      <c r="B65" s="45"/>
      <c r="C65" s="56"/>
      <c r="D65" s="9"/>
      <c r="E65" s="9"/>
      <c r="F65" s="9"/>
      <c r="G65" s="9"/>
      <c r="H65" s="9"/>
      <c r="I65" s="57"/>
      <c r="J65" s="67"/>
      <c r="Q65" s="65"/>
      <c r="R65" s="72"/>
      <c r="S65" s="57"/>
    </row>
    <row r="66" spans="1:19" ht="13.5" customHeight="1" thickBot="1">
      <c r="A66" s="46"/>
      <c r="B66" s="45"/>
      <c r="C66" s="56"/>
      <c r="D66" s="9"/>
      <c r="E66" s="9"/>
      <c r="F66" s="9"/>
      <c r="G66" s="9"/>
      <c r="H66" s="9"/>
      <c r="I66" s="57"/>
      <c r="J66" s="67"/>
      <c r="K66" s="6"/>
      <c r="L66" s="6"/>
      <c r="M66" s="6"/>
      <c r="N66" s="6"/>
      <c r="O66" s="6"/>
      <c r="P66" s="6"/>
      <c r="Q66" s="65"/>
      <c r="R66" s="72"/>
      <c r="S66" s="57"/>
    </row>
    <row r="67" spans="1:19" s="17" customFormat="1" ht="20.25" thickBot="1">
      <c r="A67" s="34" t="s">
        <v>17</v>
      </c>
      <c r="B67" s="35"/>
      <c r="C67" s="76">
        <f>C41+C56+C64</f>
        <v>192284638.23000002</v>
      </c>
      <c r="D67" s="77"/>
      <c r="E67" s="77">
        <f>E41+E56+E64</f>
        <v>2313238813.3799996</v>
      </c>
      <c r="F67" s="77"/>
      <c r="G67" s="77">
        <f>G41+G56+G64</f>
        <v>1890329051.8</v>
      </c>
      <c r="H67" s="77"/>
      <c r="I67" s="78">
        <f>I41+I56+I64</f>
        <v>0.9999999999999998</v>
      </c>
      <c r="J67" s="79"/>
      <c r="K67" s="77">
        <f>K41+K56+K64</f>
        <v>204756583.02</v>
      </c>
      <c r="L67" s="77"/>
      <c r="M67" s="77">
        <f>M41+M56+M64</f>
        <v>2068817742.1100001</v>
      </c>
      <c r="N67" s="77"/>
      <c r="O67" s="77">
        <f>O41+O56+O64</f>
        <v>2220651171.25</v>
      </c>
      <c r="P67" s="77"/>
      <c r="Q67" s="78">
        <f>Q41+Q56+Q64</f>
        <v>0.9893901286690848</v>
      </c>
      <c r="R67" s="33"/>
      <c r="S67" s="78">
        <f>(K67-C67)/K67</f>
        <v>0.0609110808846706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2020-09-11T20:58:19Z</cp:lastPrinted>
  <dcterms:created xsi:type="dcterms:W3CDTF">2009-02-19T19:53:26Z</dcterms:created>
  <dcterms:modified xsi:type="dcterms:W3CDTF">2020-09-11T20:59:00Z</dcterms:modified>
  <cp:category/>
  <cp:version/>
  <cp:contentType/>
  <cp:contentStatus/>
</cp:coreProperties>
</file>