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2017'!$A$8:$J$77</definedName>
    <definedName name="A_impresión_IM">#REF!</definedName>
    <definedName name="_xlnm.Print_Area" localSheetId="0">'FEBRERO 2017'!$A$1:$S$70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<sst xmlns="http://schemas.openxmlformats.org/spreadsheetml/2006/main" count="54" uniqueCount="50">
  <si>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</si>
  <si>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</si>
  <si>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</si>
  <si>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</si>
  <si>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</si>
  <si>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</si>
  <si>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</si>
  <si>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</si>
  <si>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</si>
  <si>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</si>
  <si>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</si>
  <si>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</si>
  <si>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</si>
  <si>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</si>
  <si>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</si>
  <si>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</si>
  <si>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</si>
  <si>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</si>
  <si>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</si>
  <si>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</si>
  <si>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</si>
  <si>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</si>
  <si>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</si>
  <si>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</si>
  <si>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</si>
  <si>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</si>
  <si>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</si>
  <si>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</si>
  <si>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</si>
  <si>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</si>
  <si>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</si>
  <si>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</si>
  <si>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</si>
  <si>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</si>
  <si>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</si>
  <si>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</si>
  <si>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</si>
  <si>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</si>
  <si>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</si>
  <si>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</si>
  <si>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</si>
  <si>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</si>
  <si>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</si>
  <si>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</si>
  <si>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</si>
  <si>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</si>
  <si>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DERECHOS POR COOPERACION OBRAS PUBLICAS</t>
  </si>
  <si>
    <t>JUEGOS PERMITIDOS</t>
  </si>
  <si>
    <t>COMPARATIVO MES SEPTIEMBRE DE  2018 VS MES DE SEPTIEMBRE 2019</t>
  </si>
  <si>
    <t>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</si>
</sst>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2"/>
  <sheetViews>
    <sheetView showGridLines="0" tabSelected="1" zoomScale="75" zoomScaleNormal="75" zoomScalePageLayoutView="0" workbookViewId="0" topLeftCell="A1">
      <selection activeCell="K70" sqref="K70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48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SEPTIEMBRE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SEPTIEMBRE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46231042.88</v>
      </c>
      <c r="D13" s="9"/>
      <c r="E13" s="9">
        <v>368385298.1</v>
      </c>
      <c r="F13" s="9"/>
      <c r="G13" s="9">
        <v>228643554.73</v>
      </c>
      <c r="H13" s="9"/>
      <c r="I13" s="68">
        <f aca="true" t="shared" si="0" ref="I13:I18">C13/$C$70</f>
        <v>0.24885403076769702</v>
      </c>
      <c r="J13" s="67"/>
      <c r="K13" s="9">
        <v>32860508.88</v>
      </c>
      <c r="L13" s="9"/>
      <c r="M13" s="9">
        <v>445369314.33</v>
      </c>
      <c r="N13" s="9"/>
      <c r="O13" s="9">
        <v>267073321</v>
      </c>
      <c r="P13" s="9"/>
      <c r="Q13" s="68">
        <f aca="true" t="shared" si="1" ref="Q13:Q18">K13/$K$70</f>
        <v>0.159848159084631</v>
      </c>
      <c r="R13" s="72"/>
      <c r="S13" s="57">
        <f>(K13-C13)/K13</f>
        <v>-0.4068876123868476</v>
      </c>
    </row>
    <row r="14" spans="1:19" ht="13.5" customHeight="1">
      <c r="A14" s="44" t="s">
        <v>6</v>
      </c>
      <c r="B14" s="45"/>
      <c r="C14" s="9">
        <v>12163303</v>
      </c>
      <c r="D14" s="9"/>
      <c r="E14" s="9">
        <f>621280872+C14</f>
        <v>633444175</v>
      </c>
      <c r="F14" s="9"/>
      <c r="G14" s="9">
        <v>634035789</v>
      </c>
      <c r="H14" s="9"/>
      <c r="I14" s="68">
        <f t="shared" si="0"/>
        <v>0.06547304128214426</v>
      </c>
      <c r="J14" s="67"/>
      <c r="K14" s="9">
        <v>14180465</v>
      </c>
      <c r="L14" s="9"/>
      <c r="M14" s="9">
        <f>647661608+K14</f>
        <v>661842073</v>
      </c>
      <c r="N14" s="9"/>
      <c r="O14" s="9">
        <v>639433964</v>
      </c>
      <c r="P14" s="9"/>
      <c r="Q14" s="68">
        <f t="shared" si="1"/>
        <v>0.06898010111443052</v>
      </c>
      <c r="R14" s="72"/>
      <c r="S14" s="57">
        <f>(K14-C14)/K14</f>
        <v>0.14224935501057265</v>
      </c>
    </row>
    <row r="15" spans="1:19" ht="13.5" customHeight="1">
      <c r="A15" s="44" t="s">
        <v>7</v>
      </c>
      <c r="B15" s="45"/>
      <c r="C15" s="9">
        <v>63178.29</v>
      </c>
      <c r="D15" s="9"/>
      <c r="E15" s="9">
        <v>735340.5</v>
      </c>
      <c r="F15" s="9"/>
      <c r="G15" s="9">
        <v>971556</v>
      </c>
      <c r="H15" s="9"/>
      <c r="I15" s="99">
        <f t="shared" si="0"/>
        <v>0.0003400782492473699</v>
      </c>
      <c r="J15" s="67"/>
      <c r="K15" s="9">
        <v>291421.28</v>
      </c>
      <c r="L15" s="9"/>
      <c r="M15" s="9">
        <v>1506360.19</v>
      </c>
      <c r="N15" s="9"/>
      <c r="O15" s="9">
        <v>802191</v>
      </c>
      <c r="P15" s="9"/>
      <c r="Q15" s="99">
        <f t="shared" si="1"/>
        <v>0.0014176029743239568</v>
      </c>
      <c r="R15" s="72"/>
      <c r="S15" s="57">
        <f>(K15-C15)/K15</f>
        <v>0.7832063259072913</v>
      </c>
    </row>
    <row r="16" spans="1:19" ht="13.5" customHeight="1">
      <c r="A16" s="44" t="s">
        <v>47</v>
      </c>
      <c r="B16" s="45"/>
      <c r="C16" s="9">
        <v>0</v>
      </c>
      <c r="D16" s="9"/>
      <c r="E16" s="9">
        <v>0</v>
      </c>
      <c r="F16" s="9"/>
      <c r="G16" s="9">
        <v>15000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43</v>
      </c>
      <c r="B17" s="45"/>
      <c r="C17" s="9">
        <v>1816.34</v>
      </c>
      <c r="D17" s="9"/>
      <c r="E17" s="9">
        <v>4692.73</v>
      </c>
      <c r="F17" s="9"/>
      <c r="G17" s="9">
        <v>3962793</v>
      </c>
      <c r="H17" s="9"/>
      <c r="I17" s="99">
        <f t="shared" si="0"/>
        <v>9.777056758547403E-06</v>
      </c>
      <c r="J17" s="67"/>
      <c r="K17" s="9">
        <v>35.49</v>
      </c>
      <c r="L17" s="9"/>
      <c r="M17" s="9">
        <v>133231.75</v>
      </c>
      <c r="N17" s="9"/>
      <c r="O17" s="9">
        <v>203</v>
      </c>
      <c r="P17" s="9"/>
      <c r="Q17" s="99">
        <f t="shared" si="1"/>
        <v>1.7263917569354313E-07</v>
      </c>
      <c r="R17" s="72"/>
      <c r="S17" s="57">
        <f>(K17-C17)/K17</f>
        <v>-50.178923640462095</v>
      </c>
    </row>
    <row r="18" spans="1:19" ht="13.5" customHeight="1">
      <c r="A18" s="44" t="s">
        <v>44</v>
      </c>
      <c r="B18" s="45"/>
      <c r="C18" s="10">
        <v>0</v>
      </c>
      <c r="D18" s="9"/>
      <c r="E18" s="10">
        <v>0</v>
      </c>
      <c r="F18" s="9"/>
      <c r="G18" s="10">
        <v>828811</v>
      </c>
      <c r="H18" s="9"/>
      <c r="I18" s="69">
        <f t="shared" si="0"/>
        <v>0</v>
      </c>
      <c r="J18" s="67"/>
      <c r="K18" s="10">
        <v>0</v>
      </c>
      <c r="L18" s="9"/>
      <c r="M18" s="10">
        <v>0</v>
      </c>
      <c r="N18" s="9"/>
      <c r="O18" s="10">
        <v>0</v>
      </c>
      <c r="P18" s="9"/>
      <c r="Q18" s="69">
        <f t="shared" si="1"/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58459340.510000005</v>
      </c>
      <c r="D19" s="12"/>
      <c r="E19" s="9">
        <f>SUM(E13:E18)</f>
        <v>1002569506.33</v>
      </c>
      <c r="F19" s="9"/>
      <c r="G19" s="9">
        <f>SUM(G13:G18)</f>
        <v>868457503.73</v>
      </c>
      <c r="H19" s="9"/>
      <c r="I19" s="68">
        <f>SUM(I13:I18)</f>
        <v>0.3146769273558472</v>
      </c>
      <c r="J19" s="67"/>
      <c r="K19" s="9">
        <f>SUM(K13:K18)</f>
        <v>47332430.65</v>
      </c>
      <c r="L19" s="12"/>
      <c r="M19" s="9">
        <f>SUM(M13:M18)</f>
        <v>1108850979.27</v>
      </c>
      <c r="N19" s="9"/>
      <c r="O19" s="9">
        <f>SUM(O13:O18)</f>
        <v>907309679</v>
      </c>
      <c r="P19" s="9"/>
      <c r="Q19" s="68">
        <f>SUM(Q13:Q18)</f>
        <v>0.23024603581256115</v>
      </c>
      <c r="R19" s="72"/>
      <c r="S19" s="57">
        <f>(K19-C19)/K19</f>
        <v>-0.2350800435810707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4243272.08</v>
      </c>
      <c r="D22" s="9"/>
      <c r="E22" s="9">
        <v>10681757.42</v>
      </c>
      <c r="F22" s="9"/>
      <c r="G22" s="9">
        <v>9567530</v>
      </c>
      <c r="H22" s="9"/>
      <c r="I22" s="68">
        <f aca="true" t="shared" si="2" ref="I22:I29">C22/$C$70</f>
        <v>0.022840829342589766</v>
      </c>
      <c r="J22" s="67"/>
      <c r="K22" s="9">
        <v>4878196.8</v>
      </c>
      <c r="L22" s="9"/>
      <c r="M22" s="9">
        <v>9843037.32</v>
      </c>
      <c r="N22" s="9"/>
      <c r="O22" s="9">
        <v>7465831</v>
      </c>
      <c r="P22" s="9"/>
      <c r="Q22" s="68">
        <f aca="true" t="shared" si="3" ref="Q22:Q29">K22/$K$70</f>
        <v>0.023729723145192443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6723325.67</v>
      </c>
      <c r="D23" s="9"/>
      <c r="E23" s="9">
        <v>48239547.11</v>
      </c>
      <c r="F23" s="9"/>
      <c r="G23" s="9">
        <v>11251613</v>
      </c>
      <c r="H23" s="9"/>
      <c r="I23" s="68">
        <f t="shared" si="2"/>
        <v>0.03619054619828267</v>
      </c>
      <c r="J23" s="67"/>
      <c r="K23" s="9">
        <v>918884.37</v>
      </c>
      <c r="L23" s="9"/>
      <c r="M23" s="9">
        <v>8876853.83</v>
      </c>
      <c r="N23" s="9"/>
      <c r="O23" s="9">
        <v>31885808</v>
      </c>
      <c r="P23" s="9"/>
      <c r="Q23" s="68">
        <f t="shared" si="3"/>
        <v>0.004469863065496779</v>
      </c>
      <c r="R23" s="72"/>
      <c r="S23" s="57">
        <f>(K23-C23)/K23</f>
        <v>-6.31683538158343</v>
      </c>
    </row>
    <row r="24" spans="1:19" s="6" customFormat="1" ht="13.5" customHeight="1">
      <c r="A24" s="44" t="s">
        <v>10</v>
      </c>
      <c r="B24" s="45"/>
      <c r="C24" s="9">
        <v>2732946.87</v>
      </c>
      <c r="D24" s="9"/>
      <c r="E24" s="9">
        <v>29058610.56</v>
      </c>
      <c r="F24" s="9"/>
      <c r="G24" s="9">
        <v>25818912.9</v>
      </c>
      <c r="H24" s="9"/>
      <c r="I24" s="68">
        <f t="shared" si="2"/>
        <v>0.01471099940874752</v>
      </c>
      <c r="J24" s="67"/>
      <c r="K24" s="9">
        <v>2444103.1</v>
      </c>
      <c r="L24" s="9"/>
      <c r="M24" s="9">
        <v>34753644.2</v>
      </c>
      <c r="N24" s="9"/>
      <c r="O24" s="9">
        <v>27614490</v>
      </c>
      <c r="P24" s="9"/>
      <c r="Q24" s="68">
        <f t="shared" si="3"/>
        <v>0.011889206663680851</v>
      </c>
      <c r="R24" s="72"/>
      <c r="S24" s="57">
        <f>(K24-C24)/K24</f>
        <v>-0.11817986319807867</v>
      </c>
    </row>
    <row r="25" spans="1:19" s="6" customFormat="1" ht="13.5" customHeight="1">
      <c r="A25" s="46" t="s">
        <v>9</v>
      </c>
      <c r="B25" s="45"/>
      <c r="C25" s="9">
        <v>120965.47</v>
      </c>
      <c r="D25" s="9"/>
      <c r="E25" s="9">
        <f>11704352+C25</f>
        <v>11825317.47</v>
      </c>
      <c r="F25" s="9"/>
      <c r="G25" s="9">
        <v>10166891</v>
      </c>
      <c r="H25" s="9"/>
      <c r="I25" s="68">
        <f t="shared" si="2"/>
        <v>0.0006511370481376631</v>
      </c>
      <c r="J25" s="67"/>
      <c r="K25" s="9">
        <v>110597.5</v>
      </c>
      <c r="L25" s="9"/>
      <c r="M25" s="9">
        <f>11414095+K25</f>
        <v>11524692.5</v>
      </c>
      <c r="N25" s="9"/>
      <c r="O25" s="9">
        <v>11088856</v>
      </c>
      <c r="P25" s="9"/>
      <c r="Q25" s="68">
        <f t="shared" si="3"/>
        <v>0.0005379955264515818</v>
      </c>
      <c r="R25" s="72"/>
      <c r="S25" s="57">
        <f>(K25-C25)/K25</f>
        <v>-0.09374506657022086</v>
      </c>
    </row>
    <row r="26" spans="1:19" s="6" customFormat="1" ht="13.5" customHeight="1">
      <c r="A26" s="47" t="s">
        <v>22</v>
      </c>
      <c r="B26" s="45"/>
      <c r="C26" s="9">
        <v>939129.94</v>
      </c>
      <c r="D26" s="9"/>
      <c r="E26" s="9">
        <v>13799108.45</v>
      </c>
      <c r="F26" s="9"/>
      <c r="G26" s="9">
        <v>14740277.42</v>
      </c>
      <c r="H26" s="9"/>
      <c r="I26" s="68">
        <f t="shared" si="2"/>
        <v>0.0050551805978127536</v>
      </c>
      <c r="J26" s="67"/>
      <c r="K26" s="9">
        <v>1033247</v>
      </c>
      <c r="L26" s="9"/>
      <c r="M26" s="9">
        <v>13080206.93</v>
      </c>
      <c r="N26" s="9"/>
      <c r="O26" s="9">
        <v>14034271</v>
      </c>
      <c r="P26" s="9"/>
      <c r="Q26" s="68">
        <f t="shared" si="3"/>
        <v>0.005026173862153462</v>
      </c>
      <c r="R26" s="72"/>
      <c r="S26" s="57">
        <f>(K26-C26)/K26</f>
        <v>0.09108863611508193</v>
      </c>
    </row>
    <row r="27" spans="1:19" s="6" customFormat="1" ht="13.5" customHeight="1">
      <c r="A27" s="44" t="s">
        <v>46</v>
      </c>
      <c r="B27" s="45"/>
      <c r="C27" s="9">
        <v>0</v>
      </c>
      <c r="D27" s="9"/>
      <c r="E27" s="9">
        <v>1911628.87</v>
      </c>
      <c r="F27" s="9"/>
      <c r="G27" s="9">
        <v>0</v>
      </c>
      <c r="H27" s="9"/>
      <c r="I27" s="68">
        <f>C27/$C$70</f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3"/>
        <v>0</v>
      </c>
      <c r="R27" s="72"/>
      <c r="S27" s="57">
        <v>0</v>
      </c>
    </row>
    <row r="28" spans="1:19" s="6" customFormat="1" ht="13.5" customHeight="1">
      <c r="A28" s="44" t="s">
        <v>25</v>
      </c>
      <c r="B28" s="45"/>
      <c r="C28" s="9">
        <v>3222.35</v>
      </c>
      <c r="D28" s="9"/>
      <c r="E28" s="9">
        <v>12648.37</v>
      </c>
      <c r="F28" s="9"/>
      <c r="G28" s="9">
        <v>271404</v>
      </c>
      <c r="H28" s="9"/>
      <c r="I28" s="68">
        <f t="shared" si="2"/>
        <v>1.7345375230356224E-05</v>
      </c>
      <c r="J28" s="67"/>
      <c r="K28" s="9">
        <v>125.16</v>
      </c>
      <c r="L28" s="9"/>
      <c r="M28" s="9">
        <v>371.36</v>
      </c>
      <c r="N28" s="9"/>
      <c r="O28" s="9">
        <v>25000</v>
      </c>
      <c r="P28" s="9"/>
      <c r="Q28" s="68">
        <f t="shared" si="3"/>
        <v>6.088340160553355E-07</v>
      </c>
      <c r="R28" s="72"/>
      <c r="S28" s="57">
        <v>0</v>
      </c>
    </row>
    <row r="29" spans="1:19" ht="13.5" customHeight="1">
      <c r="A29" s="44" t="s">
        <v>44</v>
      </c>
      <c r="B29" s="45"/>
      <c r="C29" s="9">
        <v>0</v>
      </c>
      <c r="D29" s="9"/>
      <c r="E29" s="9">
        <v>0</v>
      </c>
      <c r="F29" s="9"/>
      <c r="G29" s="9">
        <v>119682</v>
      </c>
      <c r="H29" s="9"/>
      <c r="I29" s="68">
        <f t="shared" si="2"/>
        <v>0</v>
      </c>
      <c r="J29" s="67"/>
      <c r="K29" s="9">
        <v>0</v>
      </c>
      <c r="L29" s="9"/>
      <c r="M29" s="9">
        <v>0</v>
      </c>
      <c r="N29" s="9"/>
      <c r="O29" s="9">
        <v>0</v>
      </c>
      <c r="P29" s="9"/>
      <c r="Q29" s="68">
        <f t="shared" si="3"/>
        <v>0</v>
      </c>
      <c r="R29" s="72"/>
      <c r="S29" s="58">
        <v>0</v>
      </c>
    </row>
    <row r="30" spans="1:19" s="6" customFormat="1" ht="13.5" customHeight="1">
      <c r="A30" s="44"/>
      <c r="B30" s="45"/>
      <c r="C30" s="102">
        <f>SUM(C22:C29)</f>
        <v>14762862.38</v>
      </c>
      <c r="D30" s="9"/>
      <c r="E30" s="102">
        <f>SUM(E22:E29)</f>
        <v>115528618.25000001</v>
      </c>
      <c r="F30" s="9"/>
      <c r="G30" s="102">
        <f>SUM(G22:G29)</f>
        <v>71936310.32</v>
      </c>
      <c r="H30" s="9"/>
      <c r="I30" s="103">
        <f>SUM(I22:I29)</f>
        <v>0.07946603797080073</v>
      </c>
      <c r="J30" s="67"/>
      <c r="K30" s="102">
        <f>SUM(K22:K29)</f>
        <v>9385153.93</v>
      </c>
      <c r="L30" s="9"/>
      <c r="M30" s="102">
        <f>SUM(M22:M29)</f>
        <v>78078806.14</v>
      </c>
      <c r="N30" s="9"/>
      <c r="O30" s="102">
        <f>SUM(O22:O29)</f>
        <v>92114256</v>
      </c>
      <c r="P30" s="9"/>
      <c r="Q30" s="103">
        <f>SUM(Q22:Q29)</f>
        <v>0.045653571096991176</v>
      </c>
      <c r="R30" s="72"/>
      <c r="S30" s="104">
        <f>(K30-C30)/K30</f>
        <v>-0.5730016247053714</v>
      </c>
    </row>
    <row r="31" spans="1:19" s="6" customFormat="1" ht="13.5" customHeight="1">
      <c r="A31" s="44"/>
      <c r="B31" s="45"/>
      <c r="C31" s="9"/>
      <c r="D31" s="9"/>
      <c r="E31" s="9"/>
      <c r="F31" s="9"/>
      <c r="G31" s="9"/>
      <c r="H31" s="9"/>
      <c r="I31" s="57"/>
      <c r="J31" s="67"/>
      <c r="Q31" s="65"/>
      <c r="R31" s="72"/>
      <c r="S31" s="57"/>
    </row>
    <row r="32" spans="1:19" ht="13.5" customHeight="1">
      <c r="A32" s="42" t="s">
        <v>27</v>
      </c>
      <c r="B32" s="45"/>
      <c r="C32" s="9"/>
      <c r="D32" s="9"/>
      <c r="E32" s="9"/>
      <c r="F32" s="9"/>
      <c r="G32" s="9"/>
      <c r="H32" s="9"/>
      <c r="I32" s="57"/>
      <c r="J32" s="67"/>
      <c r="K32" s="6"/>
      <c r="L32" s="6"/>
      <c r="M32" s="6"/>
      <c r="N32" s="6"/>
      <c r="O32" s="6"/>
      <c r="P32" s="6"/>
      <c r="Q32" s="65"/>
      <c r="R32" s="72"/>
      <c r="S32" s="57"/>
    </row>
    <row r="33" spans="1:19" ht="13.5" customHeight="1">
      <c r="A33" s="44" t="s">
        <v>28</v>
      </c>
      <c r="B33" s="45"/>
      <c r="C33" s="9">
        <v>776766.06</v>
      </c>
      <c r="D33" s="9"/>
      <c r="E33" s="9">
        <v>9298436.52</v>
      </c>
      <c r="F33" s="9"/>
      <c r="G33" s="9">
        <v>7879688</v>
      </c>
      <c r="H33" s="9"/>
      <c r="I33" s="68">
        <f>C33/$C$70</f>
        <v>0.004181202779619035</v>
      </c>
      <c r="J33" s="67"/>
      <c r="K33" s="9">
        <v>827805.08</v>
      </c>
      <c r="L33" s="9"/>
      <c r="M33" s="9">
        <v>9371819.94</v>
      </c>
      <c r="N33" s="9"/>
      <c r="O33" s="9">
        <v>9159960</v>
      </c>
      <c r="P33" s="9"/>
      <c r="Q33" s="68">
        <f>K33/$K$70</f>
        <v>0.004026812810541773</v>
      </c>
      <c r="R33" s="72"/>
      <c r="S33" s="57">
        <f>(K33-C33)/K33</f>
        <v>0.061655842943123644</v>
      </c>
    </row>
    <row r="34" spans="1:19" ht="13.5" customHeight="1">
      <c r="A34" s="44" t="s">
        <v>11</v>
      </c>
      <c r="B34" s="45"/>
      <c r="C34" s="9">
        <v>325500</v>
      </c>
      <c r="D34" s="9"/>
      <c r="E34" s="9">
        <v>27289924.12</v>
      </c>
      <c r="F34" s="9"/>
      <c r="G34" s="9">
        <v>4282484</v>
      </c>
      <c r="H34" s="9"/>
      <c r="I34" s="68">
        <f>C34/$C$70</f>
        <v>0.0017521124761372758</v>
      </c>
      <c r="J34" s="67"/>
      <c r="K34" s="9">
        <v>2914.07</v>
      </c>
      <c r="L34" s="9"/>
      <c r="M34" s="9">
        <v>31064.67</v>
      </c>
      <c r="N34" s="9"/>
      <c r="O34" s="9">
        <v>263833</v>
      </c>
      <c r="P34" s="9"/>
      <c r="Q34" s="68">
        <f>K34/$K$70</f>
        <v>1.4175335100402458E-05</v>
      </c>
      <c r="R34" s="72"/>
      <c r="S34" s="57">
        <v>0</v>
      </c>
    </row>
    <row r="35" spans="1:19" ht="13.5" customHeight="1">
      <c r="A35" s="44" t="s">
        <v>12</v>
      </c>
      <c r="B35" s="45"/>
      <c r="C35" s="9">
        <v>8943463.15</v>
      </c>
      <c r="D35" s="9"/>
      <c r="E35" s="9">
        <v>80315235.97</v>
      </c>
      <c r="F35" s="9"/>
      <c r="G35" s="9">
        <v>21861390</v>
      </c>
      <c r="H35" s="9"/>
      <c r="I35" s="68">
        <f>C35/$C$70</f>
        <v>0.0481411777726236</v>
      </c>
      <c r="J35" s="67"/>
      <c r="K35" s="9">
        <v>13456127.3</v>
      </c>
      <c r="L35" s="9"/>
      <c r="M35" s="9">
        <v>106667539.71</v>
      </c>
      <c r="N35" s="9"/>
      <c r="O35" s="9">
        <v>38713300</v>
      </c>
      <c r="P35" s="9"/>
      <c r="Q35" s="68">
        <f>K35/$K$70</f>
        <v>0.06545659974920773</v>
      </c>
      <c r="R35" s="72"/>
      <c r="S35" s="57">
        <f>(K35-C35)/K35</f>
        <v>0.3353612855609652</v>
      </c>
    </row>
    <row r="36" spans="1:19" ht="13.5" customHeight="1">
      <c r="A36" s="44" t="s">
        <v>13</v>
      </c>
      <c r="B36" s="45"/>
      <c r="C36" s="10">
        <v>577806.49</v>
      </c>
      <c r="D36" s="9"/>
      <c r="E36" s="10">
        <v>6971140.76</v>
      </c>
      <c r="F36" s="9"/>
      <c r="G36" s="10">
        <v>5751790</v>
      </c>
      <c r="H36" s="9"/>
      <c r="I36" s="69">
        <f>C36/$C$70</f>
        <v>0.0031102364360125596</v>
      </c>
      <c r="J36" s="67"/>
      <c r="K36" s="10">
        <v>535426.18</v>
      </c>
      <c r="L36" s="9"/>
      <c r="M36" s="10">
        <v>7899210.76</v>
      </c>
      <c r="N36" s="9"/>
      <c r="O36" s="10">
        <v>6324080</v>
      </c>
      <c r="P36" s="9"/>
      <c r="Q36" s="69">
        <f>K36/$K$70</f>
        <v>0.00260455154578593</v>
      </c>
      <c r="R36" s="72"/>
      <c r="S36" s="58">
        <f>(K36-C36)/K36</f>
        <v>-0.07915247999266666</v>
      </c>
    </row>
    <row r="37" spans="1:19" s="6" customFormat="1" ht="13.5" customHeight="1">
      <c r="A37" s="46"/>
      <c r="B37" s="45"/>
      <c r="C37" s="9">
        <f>SUM(C33:C36)</f>
        <v>10623535.700000001</v>
      </c>
      <c r="D37" s="9"/>
      <c r="E37" s="9">
        <f>SUM(E33:E36)</f>
        <v>123874737.37</v>
      </c>
      <c r="F37" s="9"/>
      <c r="G37" s="9">
        <f>SUM(G33:G36)</f>
        <v>39775352</v>
      </c>
      <c r="H37" s="9"/>
      <c r="I37" s="68">
        <f>SUM(I33:I36)</f>
        <v>0.05718472946439247</v>
      </c>
      <c r="J37" s="67"/>
      <c r="K37" s="9">
        <f>SUM(K33:L36)</f>
        <v>14822272.63</v>
      </c>
      <c r="L37" s="9"/>
      <c r="M37" s="9">
        <f>SUM(M33:M36)</f>
        <v>123969635.08</v>
      </c>
      <c r="N37" s="9"/>
      <c r="O37" s="9">
        <f>SUM(O33:O36)</f>
        <v>54461173</v>
      </c>
      <c r="P37" s="9"/>
      <c r="Q37" s="68">
        <f>SUM(Q33:Q36)</f>
        <v>0.07210213944063583</v>
      </c>
      <c r="R37" s="72"/>
      <c r="S37" s="57">
        <f>(K37-C37)/K37</f>
        <v>0.28327214286302055</v>
      </c>
    </row>
    <row r="38" spans="1:19" ht="13.5" customHeight="1">
      <c r="A38" s="39"/>
      <c r="B38" s="40"/>
      <c r="C38" s="12"/>
      <c r="D38" s="12"/>
      <c r="E38" s="12"/>
      <c r="F38" s="12"/>
      <c r="G38" s="12"/>
      <c r="H38" s="12"/>
      <c r="I38" s="55"/>
      <c r="J38" s="67"/>
      <c r="K38" s="6"/>
      <c r="L38" s="6"/>
      <c r="M38" s="6"/>
      <c r="N38" s="6"/>
      <c r="O38" s="6"/>
      <c r="P38" s="6"/>
      <c r="Q38" s="65"/>
      <c r="R38" s="72"/>
      <c r="S38" s="55"/>
    </row>
    <row r="39" spans="1:19" ht="13.5" customHeight="1">
      <c r="A39" s="42" t="s">
        <v>29</v>
      </c>
      <c r="B39" s="45"/>
      <c r="C39" s="9"/>
      <c r="D39" s="9"/>
      <c r="E39" s="9"/>
      <c r="F39" s="9"/>
      <c r="G39" s="9"/>
      <c r="H39" s="9"/>
      <c r="I39" s="57"/>
      <c r="J39" s="67"/>
      <c r="K39" s="6"/>
      <c r="L39" s="6"/>
      <c r="M39" s="6"/>
      <c r="N39" s="6"/>
      <c r="O39" s="6"/>
      <c r="P39" s="6"/>
      <c r="Q39" s="65"/>
      <c r="R39" s="72"/>
      <c r="S39" s="57"/>
    </row>
    <row r="40" spans="1:19" ht="13.5" customHeight="1">
      <c r="A40" s="44" t="s">
        <v>24</v>
      </c>
      <c r="B40" s="45"/>
      <c r="C40" s="9">
        <v>2491034.36</v>
      </c>
      <c r="D40" s="9"/>
      <c r="E40" s="9">
        <f>38780030+C40</f>
        <v>41271064.36</v>
      </c>
      <c r="F40" s="9"/>
      <c r="G40" s="9">
        <v>32991320</v>
      </c>
      <c r="H40" s="9"/>
      <c r="I40" s="68">
        <f>C40/$C$70</f>
        <v>0.01340882451810333</v>
      </c>
      <c r="J40" s="67"/>
      <c r="K40" s="9">
        <v>2995508.77</v>
      </c>
      <c r="L40" s="9"/>
      <c r="M40" s="9">
        <f>19547699+K40</f>
        <v>22543207.77</v>
      </c>
      <c r="N40" s="9"/>
      <c r="O40" s="9">
        <v>42867052</v>
      </c>
      <c r="P40" s="9"/>
      <c r="Q40" s="68">
        <f>K40/$K$70</f>
        <v>0.01457148956989516</v>
      </c>
      <c r="R40" s="72"/>
      <c r="S40" s="57">
        <f>(K40-C40)/K40</f>
        <v>0.16841025973694618</v>
      </c>
    </row>
    <row r="41" spans="1:19" ht="13.5" customHeight="1">
      <c r="A41" s="44" t="s">
        <v>14</v>
      </c>
      <c r="B41" s="45"/>
      <c r="C41" s="9">
        <v>23419.5</v>
      </c>
      <c r="D41" s="9"/>
      <c r="E41" s="9">
        <v>624171.14</v>
      </c>
      <c r="F41" s="9"/>
      <c r="G41" s="9">
        <v>0</v>
      </c>
      <c r="H41" s="9"/>
      <c r="I41" s="68">
        <f>C41/$C$70</f>
        <v>0.00012606328152042068</v>
      </c>
      <c r="J41" s="67"/>
      <c r="K41" s="9">
        <v>0</v>
      </c>
      <c r="L41" s="9"/>
      <c r="M41" s="9">
        <v>1003316.54</v>
      </c>
      <c r="N41" s="9"/>
      <c r="O41" s="9">
        <v>2715</v>
      </c>
      <c r="P41" s="9"/>
      <c r="Q41" s="68">
        <f>K41/$K$70</f>
        <v>0</v>
      </c>
      <c r="R41" s="72"/>
      <c r="S41" s="57">
        <v>0</v>
      </c>
    </row>
    <row r="42" spans="1:19" ht="13.5" customHeight="1">
      <c r="A42" s="44" t="s">
        <v>15</v>
      </c>
      <c r="B42" s="45"/>
      <c r="C42" s="9">
        <v>1002971.52</v>
      </c>
      <c r="D42" s="9"/>
      <c r="E42" s="9">
        <v>17226640.84</v>
      </c>
      <c r="F42" s="9"/>
      <c r="G42" s="9">
        <v>9805824</v>
      </c>
      <c r="H42" s="9"/>
      <c r="I42" s="99">
        <f>C42/$C$70</f>
        <v>0.005398829227042603</v>
      </c>
      <c r="J42" s="67"/>
      <c r="K42" s="9">
        <v>2156175.77</v>
      </c>
      <c r="L42" s="9"/>
      <c r="M42" s="9">
        <v>13664508.15</v>
      </c>
      <c r="N42" s="9"/>
      <c r="O42" s="9">
        <v>11318926</v>
      </c>
      <c r="P42" s="9"/>
      <c r="Q42" s="68">
        <f>K42/$K$70</f>
        <v>0.010488599819193875</v>
      </c>
      <c r="R42" s="72"/>
      <c r="S42" s="57">
        <f>(K42-C42)/K42</f>
        <v>0.5348377743805182</v>
      </c>
    </row>
    <row r="43" spans="1:19" ht="13.5" customHeight="1">
      <c r="A43" s="44"/>
      <c r="B43" s="45"/>
      <c r="C43" s="101">
        <f>SUM(C40:C42)</f>
        <v>3517425.38</v>
      </c>
      <c r="D43" s="9"/>
      <c r="E43" s="102">
        <f>SUM(E40:E42)</f>
        <v>59121876.34</v>
      </c>
      <c r="F43" s="9"/>
      <c r="G43" s="102">
        <f>SUM(G40:G42)</f>
        <v>42797144</v>
      </c>
      <c r="H43" s="9"/>
      <c r="I43" s="103">
        <f>SUM(I40:I42)</f>
        <v>0.018933717026666356</v>
      </c>
      <c r="J43" s="67"/>
      <c r="K43" s="102">
        <f>SUM(K40:K42)</f>
        <v>5151684.54</v>
      </c>
      <c r="L43" s="9"/>
      <c r="M43" s="102">
        <f>SUM(M40:M42)</f>
        <v>37211032.46</v>
      </c>
      <c r="N43" s="9"/>
      <c r="O43" s="102">
        <f>SUM(O40:O42)</f>
        <v>54188693</v>
      </c>
      <c r="P43" s="9"/>
      <c r="Q43" s="103">
        <f>SUM(Q40:Q42)</f>
        <v>0.025060089389089036</v>
      </c>
      <c r="R43" s="72"/>
      <c r="S43" s="104">
        <f>(K43-C43)/K43</f>
        <v>0.3172281119526779</v>
      </c>
    </row>
    <row r="44" spans="1:19" ht="13.5" customHeight="1" thickBot="1">
      <c r="A44" s="105"/>
      <c r="B44" s="106"/>
      <c r="C44" s="9"/>
      <c r="D44" s="9"/>
      <c r="E44" s="9"/>
      <c r="F44" s="9"/>
      <c r="G44" s="9"/>
      <c r="H44" s="9"/>
      <c r="I44" s="57"/>
      <c r="J44" s="67"/>
      <c r="K44" s="6"/>
      <c r="L44" s="6"/>
      <c r="M44" s="6"/>
      <c r="N44" s="6"/>
      <c r="O44" s="6"/>
      <c r="P44" s="6"/>
      <c r="Q44" s="65"/>
      <c r="R44" s="72"/>
      <c r="S44" s="57"/>
    </row>
    <row r="45" spans="1:19" s="1" customFormat="1" ht="13.5" customHeight="1" thickBot="1">
      <c r="A45" s="80" t="s">
        <v>19</v>
      </c>
      <c r="B45" s="28"/>
      <c r="C45" s="29">
        <f>C19+C30+C37+C43</f>
        <v>87363163.97</v>
      </c>
      <c r="D45" s="30"/>
      <c r="E45" s="30">
        <f>E19+E30+E37+E43</f>
        <v>1301094738.2900002</v>
      </c>
      <c r="F45" s="30"/>
      <c r="G45" s="30">
        <f>G19+G30+G37+G43</f>
        <v>1022966310.05</v>
      </c>
      <c r="H45" s="30"/>
      <c r="I45" s="73">
        <f>I19+I30+I37+I43</f>
        <v>0.47026141181770675</v>
      </c>
      <c r="J45" s="32"/>
      <c r="K45" s="30">
        <f>K19+K30+K37+K43</f>
        <v>76691541.75</v>
      </c>
      <c r="L45" s="30"/>
      <c r="M45" s="30">
        <f>M19+M30+M37+M43</f>
        <v>1348110452.95</v>
      </c>
      <c r="N45" s="30"/>
      <c r="O45" s="30">
        <f>O19+O30+O37+O43</f>
        <v>1108073801</v>
      </c>
      <c r="P45" s="30"/>
      <c r="Q45" s="73">
        <f>Q19+Q30+Q37+Q43</f>
        <v>0.3730618357392772</v>
      </c>
      <c r="R45" s="33"/>
      <c r="S45" s="31">
        <f>(K45-C45)/K45</f>
        <v>-0.13914992418313196</v>
      </c>
    </row>
    <row r="46" spans="1:19" s="6" customFormat="1" ht="13.5" customHeight="1" thickBo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s="6" customFormat="1" ht="36" customHeight="1" thickBot="1">
      <c r="A47" s="89" t="s">
        <v>31</v>
      </c>
      <c r="B47" s="90"/>
      <c r="C47" s="91"/>
      <c r="D47" s="92"/>
      <c r="E47" s="92"/>
      <c r="F47" s="92"/>
      <c r="G47" s="92"/>
      <c r="H47" s="92"/>
      <c r="I47" s="93"/>
      <c r="J47" s="94"/>
      <c r="K47" s="92"/>
      <c r="L47" s="92"/>
      <c r="M47" s="92"/>
      <c r="N47" s="92"/>
      <c r="O47" s="92"/>
      <c r="P47" s="92"/>
      <c r="Q47" s="93"/>
      <c r="R47" s="95"/>
      <c r="S47" s="93"/>
    </row>
    <row r="48" spans="1:19" s="6" customFormat="1" ht="13.5" customHeight="1">
      <c r="A48" s="46"/>
      <c r="B48" s="45"/>
      <c r="C48" s="56"/>
      <c r="D48" s="9"/>
      <c r="E48" s="9"/>
      <c r="F48" s="9"/>
      <c r="G48" s="9"/>
      <c r="H48" s="9"/>
      <c r="I48" s="57"/>
      <c r="J48" s="67"/>
      <c r="Q48" s="65"/>
      <c r="R48" s="72"/>
      <c r="S48" s="57"/>
    </row>
    <row r="49" spans="1:19" ht="13.5" customHeight="1">
      <c r="A49" s="42" t="s">
        <v>16</v>
      </c>
      <c r="B49" s="45"/>
      <c r="C49" s="56"/>
      <c r="D49" s="9"/>
      <c r="E49" s="9"/>
      <c r="F49" s="9"/>
      <c r="G49" s="9"/>
      <c r="H49" s="9"/>
      <c r="I49" s="57"/>
      <c r="J49" s="67"/>
      <c r="K49" s="6"/>
      <c r="L49" s="6"/>
      <c r="M49" s="6"/>
      <c r="N49" s="6"/>
      <c r="O49" s="6"/>
      <c r="P49" s="6"/>
      <c r="Q49" s="65"/>
      <c r="R49" s="72"/>
      <c r="S49" s="57"/>
    </row>
    <row r="50" spans="1:19" ht="13.5" customHeight="1">
      <c r="A50" s="47" t="s">
        <v>34</v>
      </c>
      <c r="B50" s="45"/>
      <c r="C50" s="9">
        <v>58289681.93</v>
      </c>
      <c r="D50" s="9"/>
      <c r="E50" s="9">
        <v>585263554.86</v>
      </c>
      <c r="F50" s="9"/>
      <c r="G50" s="9">
        <v>498220164</v>
      </c>
      <c r="H50" s="9"/>
      <c r="I50" s="68">
        <f aca="true" t="shared" si="4" ref="I50:I56">C50/$C$70</f>
        <v>0.3137636833782689</v>
      </c>
      <c r="J50" s="67"/>
      <c r="K50" s="9">
        <v>62883223.43</v>
      </c>
      <c r="L50" s="9"/>
      <c r="M50" s="9">
        <v>658152085.1</v>
      </c>
      <c r="N50" s="9"/>
      <c r="O50" s="9">
        <v>520371471</v>
      </c>
      <c r="P50" s="9"/>
      <c r="Q50" s="68">
        <f aca="true" t="shared" si="5" ref="Q50:Q56">K50/$K$70</f>
        <v>0.30589202191907855</v>
      </c>
      <c r="R50" s="72"/>
      <c r="S50" s="57">
        <f aca="true" t="shared" si="6" ref="S50:S57">(K50-C50)/K50</f>
        <v>0.07304876005781435</v>
      </c>
    </row>
    <row r="51" spans="1:19" ht="13.5" customHeight="1">
      <c r="A51" s="47" t="s">
        <v>35</v>
      </c>
      <c r="B51" s="45"/>
      <c r="C51" s="9">
        <v>23514273.67</v>
      </c>
      <c r="D51" s="9"/>
      <c r="E51" s="9">
        <v>206282588.55</v>
      </c>
      <c r="F51" s="9"/>
      <c r="G51" s="9">
        <v>220260708</v>
      </c>
      <c r="H51" s="9"/>
      <c r="I51" s="68">
        <f t="shared" si="4"/>
        <v>0.1265734324562619</v>
      </c>
      <c r="J51" s="67"/>
      <c r="K51" s="9">
        <v>42457614.56</v>
      </c>
      <c r="L51" s="9"/>
      <c r="M51" s="9">
        <v>275408594.83</v>
      </c>
      <c r="N51" s="9"/>
      <c r="O51" s="9">
        <v>207886613</v>
      </c>
      <c r="P51" s="9"/>
      <c r="Q51" s="68">
        <f t="shared" si="5"/>
        <v>0.20653275794738166</v>
      </c>
      <c r="R51" s="72"/>
      <c r="S51" s="57">
        <f t="shared" si="6"/>
        <v>0.446170635969898</v>
      </c>
    </row>
    <row r="52" spans="1:19" ht="13.5" customHeight="1">
      <c r="A52" s="47" t="s">
        <v>36</v>
      </c>
      <c r="B52" s="45"/>
      <c r="C52" s="9">
        <v>563574.09</v>
      </c>
      <c r="D52" s="9"/>
      <c r="E52" s="9">
        <v>9716495</v>
      </c>
      <c r="F52" s="9"/>
      <c r="G52" s="9">
        <v>2375262</v>
      </c>
      <c r="H52" s="9"/>
      <c r="I52" s="68">
        <f t="shared" si="4"/>
        <v>0.0030336257889914345</v>
      </c>
      <c r="J52" s="67"/>
      <c r="K52" s="9">
        <v>289155.04</v>
      </c>
      <c r="L52" s="9"/>
      <c r="M52" s="9">
        <v>7468520.04</v>
      </c>
      <c r="N52" s="9"/>
      <c r="O52" s="9">
        <v>5747959</v>
      </c>
      <c r="P52" s="9"/>
      <c r="Q52" s="68">
        <f t="shared" si="5"/>
        <v>0.0014065789730412367</v>
      </c>
      <c r="R52" s="72"/>
      <c r="S52" s="57">
        <f t="shared" si="6"/>
        <v>-0.9490377549704823</v>
      </c>
    </row>
    <row r="53" spans="1:19" ht="13.5" customHeight="1">
      <c r="A53" s="47" t="s">
        <v>23</v>
      </c>
      <c r="B53" s="45"/>
      <c r="C53" s="9">
        <v>0</v>
      </c>
      <c r="D53" s="9"/>
      <c r="E53" s="9">
        <v>11030393.98</v>
      </c>
      <c r="F53" s="9"/>
      <c r="G53" s="9">
        <v>0</v>
      </c>
      <c r="H53" s="9"/>
      <c r="I53" s="68">
        <f>C53/$C$70</f>
        <v>0</v>
      </c>
      <c r="J53" s="67"/>
      <c r="K53" s="9">
        <v>2985989.4</v>
      </c>
      <c r="L53" s="9"/>
      <c r="M53" s="9">
        <v>9961041.94</v>
      </c>
      <c r="N53" s="9"/>
      <c r="O53" s="9">
        <v>11718664</v>
      </c>
      <c r="P53" s="9"/>
      <c r="Q53" s="68">
        <f>K53/$K$70</f>
        <v>0.014525183112021904</v>
      </c>
      <c r="R53" s="72"/>
      <c r="S53" s="57">
        <v>0</v>
      </c>
    </row>
    <row r="54" spans="1:19" ht="13.5" customHeight="1">
      <c r="A54" s="47" t="s">
        <v>42</v>
      </c>
      <c r="B54" s="45"/>
      <c r="C54" s="9">
        <v>9256120.24</v>
      </c>
      <c r="D54" s="9"/>
      <c r="E54" s="9">
        <v>132473943.43</v>
      </c>
      <c r="F54" s="9"/>
      <c r="G54" s="9">
        <v>109356781</v>
      </c>
      <c r="H54" s="9"/>
      <c r="I54" s="68">
        <f t="shared" si="4"/>
        <v>0.04982415899579341</v>
      </c>
      <c r="J54" s="67"/>
      <c r="K54" s="9">
        <v>12190894.15</v>
      </c>
      <c r="L54" s="9"/>
      <c r="M54" s="9">
        <v>148243734.57</v>
      </c>
      <c r="N54" s="9"/>
      <c r="O54" s="9">
        <v>124198885</v>
      </c>
      <c r="P54" s="9"/>
      <c r="Q54" s="68">
        <f t="shared" si="5"/>
        <v>0.05930194187160431</v>
      </c>
      <c r="R54" s="72"/>
      <c r="S54" s="57">
        <f t="shared" si="6"/>
        <v>0.2407349185293353</v>
      </c>
    </row>
    <row r="55" spans="1:19" ht="13.5" customHeight="1">
      <c r="A55" s="47" t="s">
        <v>37</v>
      </c>
      <c r="B55" s="45"/>
      <c r="C55" s="9">
        <v>566135.07</v>
      </c>
      <c r="D55" s="9">
        <v>9485.48</v>
      </c>
      <c r="E55" s="9">
        <v>5306362.74</v>
      </c>
      <c r="F55" s="9"/>
      <c r="G55" s="9">
        <v>4856472</v>
      </c>
      <c r="H55" s="9"/>
      <c r="I55" s="68">
        <f t="shared" si="4"/>
        <v>0.0030474111192806447</v>
      </c>
      <c r="J55" s="66"/>
      <c r="K55" s="9">
        <v>607064.7</v>
      </c>
      <c r="L55" s="9">
        <v>9485.48</v>
      </c>
      <c r="M55" s="9">
        <v>5316310.87</v>
      </c>
      <c r="N55" s="9"/>
      <c r="O55" s="9">
        <v>4908312.9</v>
      </c>
      <c r="P55" s="9"/>
      <c r="Q55" s="68">
        <f t="shared" si="5"/>
        <v>0.0029530332319145686</v>
      </c>
      <c r="R55" s="72"/>
      <c r="S55" s="57">
        <f t="shared" si="6"/>
        <v>0.06742218745382494</v>
      </c>
    </row>
    <row r="56" spans="1:19" ht="13.5" customHeight="1">
      <c r="A56" s="47" t="s">
        <v>38</v>
      </c>
      <c r="B56" s="45"/>
      <c r="C56" s="10">
        <v>6227144.39</v>
      </c>
      <c r="D56" s="9"/>
      <c r="E56" s="10">
        <v>56281415.96</v>
      </c>
      <c r="F56" s="9"/>
      <c r="G56" s="10">
        <v>51670368</v>
      </c>
      <c r="H56" s="9"/>
      <c r="I56" s="69">
        <f t="shared" si="4"/>
        <v>0.03351968472020659</v>
      </c>
      <c r="J56" s="66"/>
      <c r="K56" s="10">
        <v>7467698.55</v>
      </c>
      <c r="L56" s="9"/>
      <c r="M56" s="10">
        <v>65364903.82</v>
      </c>
      <c r="N56" s="9"/>
      <c r="O56" s="10">
        <v>56288840</v>
      </c>
      <c r="P56" s="9"/>
      <c r="Q56" s="69">
        <f t="shared" si="5"/>
        <v>0.036326213637640666</v>
      </c>
      <c r="R56" s="72"/>
      <c r="S56" s="58">
        <f t="shared" si="6"/>
        <v>0.16612268849550713</v>
      </c>
    </row>
    <row r="57" spans="1:19" ht="13.5" customHeight="1">
      <c r="A57" s="47"/>
      <c r="B57" s="45"/>
      <c r="C57" s="9">
        <f>SUM(C50:C56)</f>
        <v>98416929.38999999</v>
      </c>
      <c r="D57" s="9"/>
      <c r="E57" s="9">
        <f>SUM(E50:E56)</f>
        <v>1006354754.5200002</v>
      </c>
      <c r="F57" s="9"/>
      <c r="G57" s="9">
        <f>SUM(G50:G56)</f>
        <v>886739755</v>
      </c>
      <c r="H57" s="9"/>
      <c r="I57" s="68">
        <f>SUM(I50:I56)</f>
        <v>0.5297619964588028</v>
      </c>
      <c r="J57" s="67"/>
      <c r="K57" s="9">
        <f>SUM(K50:K56)</f>
        <v>128881639.83000003</v>
      </c>
      <c r="L57" s="9"/>
      <c r="M57" s="9">
        <f>SUM(M50:M56)</f>
        <v>1169915191.1699998</v>
      </c>
      <c r="N57" s="9"/>
      <c r="O57" s="9">
        <f>SUM(O50:O56)</f>
        <v>931120744.9</v>
      </c>
      <c r="P57" s="9"/>
      <c r="Q57" s="68">
        <f>SUM(Q50:Q56)</f>
        <v>0.6269377306926828</v>
      </c>
      <c r="R57" s="72"/>
      <c r="S57" s="57">
        <f t="shared" si="6"/>
        <v>0.23637742722845703</v>
      </c>
    </row>
    <row r="58" spans="1:19" ht="13.5" customHeight="1" thickBot="1">
      <c r="A58" s="39"/>
      <c r="B58" s="40"/>
      <c r="C58" s="39"/>
      <c r="D58" s="12"/>
      <c r="E58" s="12"/>
      <c r="F58" s="12"/>
      <c r="G58" s="12"/>
      <c r="H58" s="12"/>
      <c r="I58" s="55"/>
      <c r="J58" s="67"/>
      <c r="K58" s="6"/>
      <c r="L58" s="6"/>
      <c r="M58" s="6"/>
      <c r="N58" s="6"/>
      <c r="O58" s="6"/>
      <c r="P58" s="6"/>
      <c r="Q58" s="65"/>
      <c r="R58" s="72"/>
      <c r="S58" s="55"/>
    </row>
    <row r="59" spans="1:19" s="6" customFormat="1" ht="34.5" customHeight="1" thickBot="1">
      <c r="A59" s="110" t="s">
        <v>33</v>
      </c>
      <c r="B59" s="111"/>
      <c r="C59" s="30">
        <f>C57</f>
        <v>98416929.38999999</v>
      </c>
      <c r="D59" s="30"/>
      <c r="E59" s="30">
        <f>E57</f>
        <v>1006354754.5200002</v>
      </c>
      <c r="F59" s="30"/>
      <c r="G59" s="30">
        <f>G57</f>
        <v>886739755</v>
      </c>
      <c r="H59" s="30"/>
      <c r="I59" s="73">
        <f>I57</f>
        <v>0.5297619964588028</v>
      </c>
      <c r="J59" s="33"/>
      <c r="K59" s="30">
        <f>K57</f>
        <v>128881639.83000003</v>
      </c>
      <c r="L59" s="30"/>
      <c r="M59" s="30">
        <f>M57</f>
        <v>1169915191.1699998</v>
      </c>
      <c r="N59" s="30"/>
      <c r="O59" s="30">
        <f>O57</f>
        <v>931120744.9</v>
      </c>
      <c r="P59" s="30"/>
      <c r="Q59" s="73">
        <f>Q57</f>
        <v>0.6269377306926828</v>
      </c>
      <c r="R59" s="33"/>
      <c r="S59" s="31">
        <f>(K59-C59)/K59</f>
        <v>0.23637742722845703</v>
      </c>
    </row>
    <row r="60" spans="1:19" s="6" customFormat="1" ht="13.5" customHeight="1" thickBot="1">
      <c r="A60" s="47"/>
      <c r="B60" s="45"/>
      <c r="C60" s="56"/>
      <c r="D60" s="9"/>
      <c r="E60" s="9"/>
      <c r="F60" s="9"/>
      <c r="G60" s="9"/>
      <c r="H60" s="9"/>
      <c r="I60" s="57"/>
      <c r="J60" s="66"/>
      <c r="Q60" s="65"/>
      <c r="R60" s="72"/>
      <c r="S60" s="57"/>
    </row>
    <row r="61" spans="1:19" s="6" customFormat="1" ht="13.5" customHeight="1" thickBot="1">
      <c r="A61" s="96" t="s">
        <v>39</v>
      </c>
      <c r="B61" s="97"/>
      <c r="C61" s="91"/>
      <c r="D61" s="92"/>
      <c r="E61" s="92"/>
      <c r="F61" s="92"/>
      <c r="G61" s="92"/>
      <c r="H61" s="92"/>
      <c r="I61" s="93"/>
      <c r="J61" s="95"/>
      <c r="K61" s="90"/>
      <c r="L61" s="90"/>
      <c r="M61" s="90"/>
      <c r="N61" s="90"/>
      <c r="O61" s="90"/>
      <c r="P61" s="90"/>
      <c r="Q61" s="98"/>
      <c r="R61" s="95"/>
      <c r="S61" s="93"/>
    </row>
    <row r="62" spans="1:19" s="6" customFormat="1" ht="13.5" customHeight="1">
      <c r="A62" s="48"/>
      <c r="B62" s="49"/>
      <c r="C62" s="59"/>
      <c r="D62" s="13"/>
      <c r="E62" s="13"/>
      <c r="F62" s="13"/>
      <c r="G62" s="13"/>
      <c r="H62" s="13"/>
      <c r="I62" s="60"/>
      <c r="J62" s="66"/>
      <c r="K62" s="1"/>
      <c r="L62" s="1"/>
      <c r="M62" s="1"/>
      <c r="N62" s="1"/>
      <c r="O62" s="1"/>
      <c r="P62" s="1"/>
      <c r="Q62" s="70"/>
      <c r="R62" s="66"/>
      <c r="S62" s="60"/>
    </row>
    <row r="63" spans="1:19" s="6" customFormat="1" ht="13.5" customHeight="1">
      <c r="A63" s="42" t="s">
        <v>40</v>
      </c>
      <c r="B63" s="45"/>
      <c r="C63" s="56"/>
      <c r="D63" s="9"/>
      <c r="E63" s="9"/>
      <c r="F63" s="9"/>
      <c r="G63" s="9"/>
      <c r="H63" s="9"/>
      <c r="I63" s="57"/>
      <c r="J63" s="66"/>
      <c r="K63" s="1"/>
      <c r="L63" s="1"/>
      <c r="M63" s="1"/>
      <c r="N63" s="1"/>
      <c r="O63" s="1"/>
      <c r="P63" s="1"/>
      <c r="Q63" s="70"/>
      <c r="R63" s="66"/>
      <c r="S63" s="57"/>
    </row>
    <row r="64" spans="1:19" s="6" customFormat="1" ht="13.5" customHeight="1">
      <c r="A64" s="47" t="s">
        <v>20</v>
      </c>
      <c r="B64" s="45"/>
      <c r="C64" s="10">
        <v>-4348.69</v>
      </c>
      <c r="D64" s="9"/>
      <c r="E64" s="10">
        <v>272564.05</v>
      </c>
      <c r="F64" s="9"/>
      <c r="G64" s="10">
        <v>254475</v>
      </c>
      <c r="H64" s="9"/>
      <c r="I64" s="69">
        <f>C64/$C$70</f>
        <v>-2.3408276509534284E-05</v>
      </c>
      <c r="J64" s="66"/>
      <c r="K64" s="107">
        <v>89.13</v>
      </c>
      <c r="L64" s="9"/>
      <c r="M64" s="10">
        <v>786512.17</v>
      </c>
      <c r="N64" s="9"/>
      <c r="O64" s="10">
        <v>189307</v>
      </c>
      <c r="P64" s="9"/>
      <c r="Q64" s="69">
        <f>K64/$K$70</f>
        <v>4.335680397172583E-07</v>
      </c>
      <c r="R64" s="66"/>
      <c r="S64" s="58">
        <v>0</v>
      </c>
    </row>
    <row r="65" spans="1:19" s="6" customFormat="1" ht="13.5" customHeight="1">
      <c r="A65" s="48"/>
      <c r="B65" s="49"/>
      <c r="C65" s="9">
        <f>SUM(C64)</f>
        <v>-4348.69</v>
      </c>
      <c r="D65" s="9"/>
      <c r="E65" s="9">
        <f>SUM(E64)</f>
        <v>272564.05</v>
      </c>
      <c r="F65" s="9"/>
      <c r="G65" s="9">
        <f>SUM(G64)</f>
        <v>254475</v>
      </c>
      <c r="H65" s="9"/>
      <c r="I65" s="68">
        <f>SUM(I64)</f>
        <v>-2.3408276509534284E-05</v>
      </c>
      <c r="J65" s="66"/>
      <c r="K65" s="108">
        <f>SUM(K64)</f>
        <v>89.13</v>
      </c>
      <c r="L65" s="9"/>
      <c r="M65" s="9">
        <f>SUM(M64)</f>
        <v>786512.17</v>
      </c>
      <c r="N65" s="9"/>
      <c r="O65" s="9">
        <f>SUM(O64)</f>
        <v>189307</v>
      </c>
      <c r="P65" s="9"/>
      <c r="Q65" s="68">
        <f>SUM(Q64)</f>
        <v>4.335680397172583E-07</v>
      </c>
      <c r="R65" s="66"/>
      <c r="S65" s="57">
        <v>0</v>
      </c>
    </row>
    <row r="66" spans="1:19" s="1" customFormat="1" ht="13.5" customHeight="1" thickBot="1">
      <c r="A66" s="47"/>
      <c r="B66" s="49"/>
      <c r="C66" s="59"/>
      <c r="D66" s="13"/>
      <c r="E66" s="13"/>
      <c r="F66" s="13"/>
      <c r="G66" s="13"/>
      <c r="H66" s="13"/>
      <c r="I66" s="60"/>
      <c r="J66" s="66"/>
      <c r="Q66" s="70"/>
      <c r="R66" s="66"/>
      <c r="S66" s="60"/>
    </row>
    <row r="67" spans="1:19" ht="13.5" customHeight="1" thickBot="1">
      <c r="A67" s="27" t="s">
        <v>41</v>
      </c>
      <c r="B67" s="28"/>
      <c r="C67" s="29">
        <f>C65</f>
        <v>-4348.69</v>
      </c>
      <c r="D67" s="74"/>
      <c r="E67" s="30">
        <f>E65</f>
        <v>272564.05</v>
      </c>
      <c r="F67" s="30"/>
      <c r="G67" s="30">
        <f>G65</f>
        <v>254475</v>
      </c>
      <c r="H67" s="74"/>
      <c r="I67" s="73">
        <f>I65</f>
        <v>-2.3408276509534284E-05</v>
      </c>
      <c r="J67" s="75"/>
      <c r="K67" s="109">
        <f>K65</f>
        <v>89.13</v>
      </c>
      <c r="L67" s="74"/>
      <c r="M67" s="30">
        <f>M65</f>
        <v>786512.17</v>
      </c>
      <c r="N67" s="30"/>
      <c r="O67" s="30">
        <f>O65</f>
        <v>189307</v>
      </c>
      <c r="P67" s="74"/>
      <c r="Q67" s="73">
        <f>Q65</f>
        <v>4.335680397172583E-07</v>
      </c>
      <c r="R67" s="33"/>
      <c r="S67" s="31">
        <v>0</v>
      </c>
    </row>
    <row r="68" spans="1:19" s="6" customFormat="1" ht="13.5" customHeight="1">
      <c r="A68" s="46"/>
      <c r="B68" s="45"/>
      <c r="C68" s="56"/>
      <c r="D68" s="9"/>
      <c r="E68" s="9"/>
      <c r="F68" s="9"/>
      <c r="G68" s="9"/>
      <c r="H68" s="9"/>
      <c r="I68" s="57"/>
      <c r="J68" s="67"/>
      <c r="Q68" s="65"/>
      <c r="R68" s="72"/>
      <c r="S68" s="57"/>
    </row>
    <row r="69" spans="1:19" ht="13.5" customHeight="1" thickBot="1">
      <c r="A69" s="46"/>
      <c r="B69" s="45"/>
      <c r="C69" s="56"/>
      <c r="D69" s="9"/>
      <c r="E69" s="9"/>
      <c r="F69" s="9"/>
      <c r="G69" s="9"/>
      <c r="H69" s="9"/>
      <c r="I69" s="57"/>
      <c r="J69" s="67"/>
      <c r="K69" s="6"/>
      <c r="L69" s="6"/>
      <c r="M69" s="6"/>
      <c r="N69" s="6"/>
      <c r="O69" s="6"/>
      <c r="P69" s="6"/>
      <c r="Q69" s="65"/>
      <c r="R69" s="72"/>
      <c r="S69" s="57"/>
    </row>
    <row r="70" spans="1:19" s="17" customFormat="1" ht="20.25" thickBot="1">
      <c r="A70" s="34" t="s">
        <v>18</v>
      </c>
      <c r="B70" s="35"/>
      <c r="C70" s="76">
        <f>C45+C59+C67</f>
        <v>185775744.67</v>
      </c>
      <c r="D70" s="77"/>
      <c r="E70" s="77">
        <f>E45+E59+E67</f>
        <v>2307722056.8600006</v>
      </c>
      <c r="F70" s="77"/>
      <c r="G70" s="77">
        <f>G45+G59+G67</f>
        <v>1909960540.05</v>
      </c>
      <c r="H70" s="77"/>
      <c r="I70" s="78">
        <f>I45+I59+I67</f>
        <v>1</v>
      </c>
      <c r="J70" s="79"/>
      <c r="K70" s="77">
        <f>K45+K59+K67</f>
        <v>205573270.71000004</v>
      </c>
      <c r="L70" s="77"/>
      <c r="M70" s="77">
        <f>M45+M59+M67</f>
        <v>2518812156.29</v>
      </c>
      <c r="N70" s="77"/>
      <c r="O70" s="77">
        <f>O45+O59+O67</f>
        <v>2039383852.9</v>
      </c>
      <c r="P70" s="77"/>
      <c r="Q70" s="78">
        <f>Q45+Q59+Q67</f>
        <v>0.9999999999999997</v>
      </c>
      <c r="R70" s="33"/>
      <c r="S70" s="78">
        <f>(K70-C70)/K70</f>
        <v>0.09630398918898461</v>
      </c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ht="13.5" customHeight="1">
      <c r="A73" s="4"/>
      <c r="B73" s="4"/>
      <c r="C73" s="4"/>
      <c r="D73" s="4"/>
      <c r="E73" s="4"/>
      <c r="F73" s="4"/>
      <c r="G73" s="4"/>
      <c r="H73" s="4"/>
      <c r="I73" s="7"/>
      <c r="J73" s="15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3:10" ht="13.5" customHeight="1">
      <c r="C79" s="24"/>
      <c r="D79" s="24"/>
      <c r="J79" s="1"/>
    </row>
    <row r="80" ht="13.5" customHeight="1">
      <c r="J80" s="1"/>
    </row>
    <row r="81" spans="3:10" ht="13.5" customHeight="1">
      <c r="C81" s="24"/>
      <c r="D81" s="24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3"/>
      <c r="J88" s="1"/>
    </row>
    <row r="89" spans="2:10" ht="13.5" customHeight="1">
      <c r="B89" s="23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9:B59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2019-10-11T20:55:01Z</cp:lastPrinted>
  <dcterms:created xsi:type="dcterms:W3CDTF">2009-02-19T19:53:26Z</dcterms:created>
  <dcterms:modified xsi:type="dcterms:W3CDTF">2019-10-11T20:55:10Z</dcterms:modified>
  <cp:category/>
  <cp:version/>
  <cp:contentType/>
  <cp:contentStatus/>
</cp:coreProperties>
</file>