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2017'!$A$8:$J$78</definedName>
    <definedName name="A_impresión_IM">#REF!</definedName>
    <definedName name="_xlnm.Print_Area" localSheetId="0">'FEBRERO 2017'!$A$1:$S$71</definedName>
    <definedName name="TOTALA" localSheetId="0">'FEBRERO 2017'!$E$71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<sst xmlns="http://schemas.openxmlformats.org/spreadsheetml/2006/main" count="55" uniqueCount="51">
  <si>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</si>
  <si>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</si>
  <si>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</si>
  <si>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</si>
  <si>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</si>
  <si>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</si>
  <si>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</si>
  <si>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</si>
  <si>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</si>
  <si>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</si>
  <si>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</si>
  <si>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</si>
  <si>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</si>
  <si>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</si>
  <si>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</si>
  <si>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</si>
  <si>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</si>
  <si>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</si>
  <si>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</si>
  <si>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</si>
  <si>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</si>
  <si>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</si>
  <si>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</si>
  <si>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</si>
  <si>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</si>
  <si>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</si>
  <si>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</si>
  <si>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</si>
  <si>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</si>
  <si>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</si>
  <si>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</si>
  <si>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</si>
  <si>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</si>
  <si>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</si>
  <si>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</si>
  <si>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</si>
  <si>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</si>
  <si>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</si>
  <si>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</si>
  <si>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</si>
  <si>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</si>
  <si>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</si>
  <si>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</si>
  <si>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</si>
  <si>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JUEGOS PERMITIDOS</t>
  </si>
  <si>
    <t>FIDEICOMISO VALLE ORIENTE</t>
  </si>
  <si>
    <t>JULIO</t>
  </si>
  <si>
    <t>COMPARATIVO MES JULIO DE  2017 VS MES DE JULIO 2018</t>
  </si>
  <si>
    <t>2018 VS 2017</t>
  </si>
  <si>
    <t>GASTOS DE EJECUCION</t>
  </si>
  <si>
    <t>DERECHOS POR COOP OBRAS PUBLICAS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</si>
</sst>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2390775</xdr:colOff>
      <xdr:row>5</xdr:row>
      <xdr:rowOff>228600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3"/>
  <sheetViews>
    <sheetView showGridLines="0" tabSelected="1" zoomScale="75" zoomScaleNormal="75" zoomScalePageLayoutView="0" workbookViewId="0" topLeftCell="A1">
      <selection activeCell="C5" sqref="C5:S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47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2017</v>
      </c>
      <c r="D7" s="109"/>
      <c r="E7" s="109"/>
      <c r="F7" s="109"/>
      <c r="G7" s="109"/>
      <c r="H7" s="109"/>
      <c r="I7" s="110"/>
      <c r="J7" s="61"/>
      <c r="K7" s="109">
        <v>2018</v>
      </c>
      <c r="L7" s="109"/>
      <c r="M7" s="109"/>
      <c r="N7" s="109"/>
      <c r="O7" s="109"/>
      <c r="P7" s="109"/>
      <c r="Q7" s="110"/>
      <c r="R7" s="71"/>
      <c r="S7" s="100" t="str">
        <f>C9</f>
        <v>JULIO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46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JULIO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48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37943925.05</v>
      </c>
      <c r="D13" s="9"/>
      <c r="E13" s="9">
        <v>250663311.99</v>
      </c>
      <c r="F13" s="9"/>
      <c r="G13" s="9">
        <v>158068884.59</v>
      </c>
      <c r="H13" s="9"/>
      <c r="I13" s="68">
        <f>C13/$C$71</f>
        <v>0.2052073442386662</v>
      </c>
      <c r="J13" s="67"/>
      <c r="K13" s="9">
        <v>39402253.94</v>
      </c>
      <c r="L13" s="9"/>
      <c r="M13" s="9">
        <v>276868880.32</v>
      </c>
      <c r="N13" s="9"/>
      <c r="O13" s="9">
        <v>179708983.73</v>
      </c>
      <c r="P13" s="9"/>
      <c r="Q13" s="68">
        <f>K13/$K$71</f>
        <v>0.18636756777134725</v>
      </c>
      <c r="R13" s="72"/>
      <c r="S13" s="57">
        <f>(K13-C13)/K13</f>
        <v>0.037011306313102774</v>
      </c>
    </row>
    <row r="14" spans="1:19" ht="13.5" customHeight="1">
      <c r="A14" s="44" t="s">
        <v>6</v>
      </c>
      <c r="B14" s="45"/>
      <c r="C14" s="9">
        <v>11763299</v>
      </c>
      <c r="D14" s="9"/>
      <c r="E14" s="9">
        <f>590529224+C14</f>
        <v>602292523</v>
      </c>
      <c r="F14" s="9"/>
      <c r="G14" s="9">
        <v>564701853.17</v>
      </c>
      <c r="H14" s="9"/>
      <c r="I14" s="68">
        <f>C14/$C$71</f>
        <v>0.06361796635678728</v>
      </c>
      <c r="J14" s="67"/>
      <c r="K14" s="9">
        <v>12268350.62</v>
      </c>
      <c r="L14" s="9"/>
      <c r="M14" s="9">
        <f>602292523+K14</f>
        <v>614560873.62</v>
      </c>
      <c r="N14" s="9"/>
      <c r="O14" s="9">
        <v>612580722</v>
      </c>
      <c r="P14" s="9"/>
      <c r="Q14" s="68">
        <f>K14/$K$71</f>
        <v>0.05802771255413873</v>
      </c>
      <c r="R14" s="72"/>
      <c r="S14" s="57">
        <f>(K14-C14)/K14</f>
        <v>0.041167035051692974</v>
      </c>
    </row>
    <row r="15" spans="1:19" ht="13.5" customHeight="1">
      <c r="A15" s="44" t="s">
        <v>7</v>
      </c>
      <c r="B15" s="45"/>
      <c r="C15" s="9">
        <v>26498.11</v>
      </c>
      <c r="D15" s="9"/>
      <c r="E15" s="9">
        <v>415626.13</v>
      </c>
      <c r="F15" s="9"/>
      <c r="G15" s="9">
        <v>463791.93</v>
      </c>
      <c r="H15" s="9"/>
      <c r="I15" s="99">
        <f>C15/$C$71</f>
        <v>0.0001433063862865722</v>
      </c>
      <c r="J15" s="67"/>
      <c r="K15" s="9">
        <v>62338.53</v>
      </c>
      <c r="L15" s="9"/>
      <c r="M15" s="9">
        <v>665680.67</v>
      </c>
      <c r="N15" s="9"/>
      <c r="O15" s="9">
        <v>668556</v>
      </c>
      <c r="P15" s="9"/>
      <c r="Q15" s="99">
        <f>K15/$K$71</f>
        <v>0.00029485318865850557</v>
      </c>
      <c r="R15" s="72"/>
      <c r="S15" s="57">
        <f>(K15-C15)/K15</f>
        <v>0.5749320684976049</v>
      </c>
    </row>
    <row r="16" spans="1:19" ht="13.5" customHeight="1">
      <c r="A16" s="44" t="s">
        <v>44</v>
      </c>
      <c r="B16" s="45"/>
      <c r="C16" s="9">
        <v>0</v>
      </c>
      <c r="D16" s="9"/>
      <c r="E16" s="9">
        <v>0</v>
      </c>
      <c r="F16" s="9"/>
      <c r="G16" s="9">
        <v>10000</v>
      </c>
      <c r="H16" s="9"/>
      <c r="I16" s="99">
        <f>C16/$C$71</f>
        <v>0</v>
      </c>
      <c r="J16" s="67"/>
      <c r="K16" s="9">
        <v>0</v>
      </c>
      <c r="L16" s="9"/>
      <c r="M16" s="9">
        <v>0</v>
      </c>
      <c r="N16" s="9"/>
      <c r="O16" s="9">
        <v>0</v>
      </c>
      <c r="P16" s="9"/>
      <c r="Q16" s="99">
        <f>K16/$K$71</f>
        <v>0</v>
      </c>
      <c r="R16" s="72"/>
      <c r="S16" s="57">
        <v>0</v>
      </c>
    </row>
    <row r="17" spans="1:19" ht="13.5" customHeight="1">
      <c r="A17" s="44" t="s">
        <v>45</v>
      </c>
      <c r="B17" s="45"/>
      <c r="C17" s="9">
        <v>0</v>
      </c>
      <c r="D17" s="9"/>
      <c r="E17" s="9">
        <v>5535.15</v>
      </c>
      <c r="F17" s="9"/>
      <c r="G17" s="9">
        <v>0</v>
      </c>
      <c r="H17" s="9"/>
      <c r="I17" s="99">
        <f>C17/$C$71</f>
        <v>0</v>
      </c>
      <c r="J17" s="67"/>
      <c r="K17" s="9">
        <v>0</v>
      </c>
      <c r="L17" s="9"/>
      <c r="M17" s="9">
        <v>0</v>
      </c>
      <c r="N17" s="9"/>
      <c r="O17" s="9">
        <v>0</v>
      </c>
      <c r="P17" s="9"/>
      <c r="Q17" s="99">
        <f>K17/$K$71</f>
        <v>0</v>
      </c>
      <c r="R17" s="72"/>
      <c r="S17" s="57">
        <v>0</v>
      </c>
    </row>
    <row r="18" spans="1:19" ht="13.5" customHeight="1">
      <c r="A18" s="44" t="s">
        <v>43</v>
      </c>
      <c r="B18" s="45"/>
      <c r="C18" s="9">
        <v>106</v>
      </c>
      <c r="D18" s="9"/>
      <c r="E18" s="9">
        <v>507</v>
      </c>
      <c r="F18" s="9"/>
      <c r="G18" s="9">
        <v>0</v>
      </c>
      <c r="H18" s="9"/>
      <c r="I18" s="99">
        <f>C18/$C$71</f>
        <v>5.732664309407974E-07</v>
      </c>
      <c r="J18" s="67"/>
      <c r="K18" s="9">
        <v>147</v>
      </c>
      <c r="L18" s="9"/>
      <c r="M18" s="9">
        <v>2752.31</v>
      </c>
      <c r="N18" s="9"/>
      <c r="O18" s="9">
        <v>2871565</v>
      </c>
      <c r="P18" s="9"/>
      <c r="Q18" s="99">
        <f>K18/$K$71</f>
        <v>6.952909979237611E-07</v>
      </c>
      <c r="R18" s="72"/>
      <c r="S18" s="57">
        <f>(K18-C18)/K18</f>
        <v>0.2789115646258503</v>
      </c>
    </row>
    <row r="19" spans="1:19" ht="13.5" customHeight="1">
      <c r="A19" s="44" t="s">
        <v>49</v>
      </c>
      <c r="B19" s="45"/>
      <c r="C19" s="10">
        <v>0</v>
      </c>
      <c r="D19" s="9"/>
      <c r="E19" s="10">
        <v>0</v>
      </c>
      <c r="F19" s="9"/>
      <c r="G19" s="10">
        <v>0</v>
      </c>
      <c r="H19" s="9"/>
      <c r="I19" s="69">
        <f>C19/$C$71</f>
        <v>0</v>
      </c>
      <c r="J19" s="67"/>
      <c r="K19" s="10">
        <v>0</v>
      </c>
      <c r="L19" s="9"/>
      <c r="M19" s="10">
        <v>0</v>
      </c>
      <c r="N19" s="9"/>
      <c r="O19" s="10">
        <v>618633</v>
      </c>
      <c r="P19" s="9"/>
      <c r="Q19" s="69">
        <f>K19/$K$71</f>
        <v>0</v>
      </c>
      <c r="R19" s="72"/>
      <c r="S19" s="58">
        <v>0</v>
      </c>
    </row>
    <row r="20" spans="1:19" ht="13.5" customHeight="1">
      <c r="A20" s="39"/>
      <c r="B20" s="45"/>
      <c r="C20" s="9">
        <f>SUM(C13:C19)</f>
        <v>49733828.16</v>
      </c>
      <c r="D20" s="12"/>
      <c r="E20" s="9">
        <f>SUM(E13:E19)</f>
        <v>853377503.27</v>
      </c>
      <c r="F20" s="9"/>
      <c r="G20" s="9">
        <f>SUM(G13:G19)</f>
        <v>723244529.6899999</v>
      </c>
      <c r="H20" s="9"/>
      <c r="I20" s="68">
        <f>SUM(I13:I19)</f>
        <v>0.268969190248171</v>
      </c>
      <c r="J20" s="67"/>
      <c r="K20" s="9">
        <f>SUM(K13:K19)</f>
        <v>51733090.089999996</v>
      </c>
      <c r="L20" s="12"/>
      <c r="M20" s="9">
        <f>SUM(M13:M19)</f>
        <v>892098186.92</v>
      </c>
      <c r="N20" s="9"/>
      <c r="O20" s="9">
        <f>SUM(O13:O19)</f>
        <v>796448459.73</v>
      </c>
      <c r="P20" s="9"/>
      <c r="Q20" s="68">
        <f>SUM(Q13:Q19)</f>
        <v>0.2446908288051424</v>
      </c>
      <c r="R20" s="72"/>
      <c r="S20" s="57">
        <f>(K20-C20)/K20</f>
        <v>0.038645708704465286</v>
      </c>
    </row>
    <row r="21" spans="1:19" ht="13.5" customHeight="1">
      <c r="A21" s="44"/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2" t="s">
        <v>30</v>
      </c>
      <c r="B22" s="45"/>
      <c r="C22" s="9"/>
      <c r="D22" s="9"/>
      <c r="E22" s="9"/>
      <c r="F22" s="9"/>
      <c r="G22" s="9"/>
      <c r="H22" s="9"/>
      <c r="I22" s="57"/>
      <c r="J22" s="67"/>
      <c r="K22" s="6"/>
      <c r="L22" s="6"/>
      <c r="M22" s="6"/>
      <c r="N22" s="6"/>
      <c r="O22" s="6"/>
      <c r="P22" s="6"/>
      <c r="Q22" s="65"/>
      <c r="R22" s="72"/>
      <c r="S22" s="57"/>
    </row>
    <row r="23" spans="1:19" ht="13.5" customHeight="1">
      <c r="A23" s="46" t="s">
        <v>26</v>
      </c>
      <c r="B23" s="45"/>
      <c r="C23" s="9">
        <v>0</v>
      </c>
      <c r="D23" s="9"/>
      <c r="E23" s="9">
        <v>8352359.6</v>
      </c>
      <c r="F23" s="9"/>
      <c r="G23" s="9">
        <v>14414169.18</v>
      </c>
      <c r="H23" s="9"/>
      <c r="I23" s="68">
        <f>C23/$C$71</f>
        <v>0</v>
      </c>
      <c r="J23" s="67"/>
      <c r="K23" s="9">
        <v>0</v>
      </c>
      <c r="L23" s="9"/>
      <c r="M23" s="9">
        <v>6438485.34</v>
      </c>
      <c r="N23" s="9"/>
      <c r="O23" s="9">
        <v>9567530</v>
      </c>
      <c r="P23" s="9"/>
      <c r="Q23" s="68">
        <f>K23/$K$71</f>
        <v>0</v>
      </c>
      <c r="R23" s="72"/>
      <c r="S23" s="57">
        <v>0</v>
      </c>
    </row>
    <row r="24" spans="1:19" s="6" customFormat="1" ht="13.5" customHeight="1">
      <c r="A24" s="46" t="s">
        <v>8</v>
      </c>
      <c r="B24" s="45"/>
      <c r="C24" s="9">
        <v>580310.07</v>
      </c>
      <c r="D24" s="9"/>
      <c r="E24" s="9">
        <v>12224776.86</v>
      </c>
      <c r="F24" s="9"/>
      <c r="G24" s="9">
        <v>7162742.86</v>
      </c>
      <c r="H24" s="9"/>
      <c r="I24" s="68">
        <f>C24/$C$71</f>
        <v>0.003138417761017965</v>
      </c>
      <c r="J24" s="67"/>
      <c r="K24" s="9">
        <v>6462360.79</v>
      </c>
      <c r="L24" s="9"/>
      <c r="M24" s="9">
        <v>34043896.84</v>
      </c>
      <c r="N24" s="9"/>
      <c r="O24" s="9">
        <v>9188485</v>
      </c>
      <c r="P24" s="9"/>
      <c r="Q24" s="68">
        <f>K24/$K$71</f>
        <v>0.03056613117430262</v>
      </c>
      <c r="R24" s="72"/>
      <c r="S24" s="57">
        <f>(K24-C24)/K24</f>
        <v>0.9102015364264426</v>
      </c>
    </row>
    <row r="25" spans="1:19" s="6" customFormat="1" ht="13.5" customHeight="1">
      <c r="A25" s="44" t="s">
        <v>10</v>
      </c>
      <c r="B25" s="45"/>
      <c r="C25" s="9">
        <v>5154306.63</v>
      </c>
      <c r="D25" s="9"/>
      <c r="E25" s="9">
        <v>18981648.83</v>
      </c>
      <c r="F25" s="9"/>
      <c r="G25" s="9">
        <v>19185734.65</v>
      </c>
      <c r="H25" s="9"/>
      <c r="I25" s="68">
        <f>C25/$C$71</f>
        <v>0.027875386469382916</v>
      </c>
      <c r="J25" s="67"/>
      <c r="K25" s="9">
        <v>3219370.1</v>
      </c>
      <c r="L25" s="9"/>
      <c r="M25" s="9">
        <v>22319351.9</v>
      </c>
      <c r="N25" s="9"/>
      <c r="O25" s="9">
        <v>20380453.9</v>
      </c>
      <c r="P25" s="9"/>
      <c r="Q25" s="68">
        <f>K25/$K$71</f>
        <v>0.015227204418468835</v>
      </c>
      <c r="R25" s="72"/>
      <c r="S25" s="57">
        <f>(K25-C25)/K25</f>
        <v>-0.6010295399090647</v>
      </c>
    </row>
    <row r="26" spans="1:19" s="6" customFormat="1" ht="13.5" customHeight="1">
      <c r="A26" s="46" t="s">
        <v>9</v>
      </c>
      <c r="B26" s="45"/>
      <c r="C26" s="9">
        <v>291797.55</v>
      </c>
      <c r="D26" s="9"/>
      <c r="E26" s="9">
        <f>10943369+C26</f>
        <v>11235166.55</v>
      </c>
      <c r="F26" s="9"/>
      <c r="G26" s="9">
        <v>5641402.56</v>
      </c>
      <c r="H26" s="9"/>
      <c r="I26" s="68">
        <f>C26/$C$71</f>
        <v>0.0015780918872242346</v>
      </c>
      <c r="J26" s="67"/>
      <c r="K26" s="9">
        <v>210791.47</v>
      </c>
      <c r="L26" s="9"/>
      <c r="M26" s="9">
        <v>11235167</v>
      </c>
      <c r="N26" s="9"/>
      <c r="O26" s="9">
        <v>9254168</v>
      </c>
      <c r="P26" s="9"/>
      <c r="Q26" s="68">
        <f>K26/$K$71</f>
        <v>0.0009970164049667794</v>
      </c>
      <c r="R26" s="72"/>
      <c r="S26" s="57">
        <f>(K26-C26)/K26</f>
        <v>-0.3842948673397457</v>
      </c>
    </row>
    <row r="27" spans="1:19" s="6" customFormat="1" ht="13.5" customHeight="1">
      <c r="A27" s="47" t="s">
        <v>22</v>
      </c>
      <c r="B27" s="45"/>
      <c r="C27" s="9">
        <v>1463776.99</v>
      </c>
      <c r="D27" s="9"/>
      <c r="E27" s="9">
        <v>11496113.1</v>
      </c>
      <c r="F27" s="9"/>
      <c r="G27" s="9">
        <v>8368368.95</v>
      </c>
      <c r="H27" s="9"/>
      <c r="I27" s="68">
        <f>C27/$C$71</f>
        <v>0.0079163604787789</v>
      </c>
      <c r="J27" s="67"/>
      <c r="K27" s="9">
        <v>1533602.51</v>
      </c>
      <c r="L27" s="9"/>
      <c r="M27" s="9">
        <v>11600889.3</v>
      </c>
      <c r="N27" s="9"/>
      <c r="O27" s="9">
        <v>12200492</v>
      </c>
      <c r="P27" s="9"/>
      <c r="Q27" s="68">
        <f>K27/$K$71</f>
        <v>0.0072537416299067</v>
      </c>
      <c r="R27" s="72"/>
      <c r="S27" s="57">
        <f>(K27-C27)/K27</f>
        <v>0.04553038974877527</v>
      </c>
    </row>
    <row r="28" spans="1:19" s="6" customFormat="1" ht="13.5" customHeight="1">
      <c r="A28" s="47" t="s">
        <v>50</v>
      </c>
      <c r="B28" s="45"/>
      <c r="C28" s="9">
        <v>0</v>
      </c>
      <c r="D28" s="9"/>
      <c r="E28" s="9">
        <v>0</v>
      </c>
      <c r="F28" s="9"/>
      <c r="G28" s="9">
        <v>0</v>
      </c>
      <c r="H28" s="9"/>
      <c r="I28" s="68">
        <f>C28/$C$71</f>
        <v>0</v>
      </c>
      <c r="J28" s="67"/>
      <c r="K28" s="9">
        <v>0</v>
      </c>
      <c r="L28" s="9"/>
      <c r="M28" s="9">
        <v>1911628.87</v>
      </c>
      <c r="N28" s="9"/>
      <c r="O28" s="9">
        <v>0</v>
      </c>
      <c r="P28" s="9"/>
      <c r="Q28" s="68">
        <f>K28/$K$71</f>
        <v>0</v>
      </c>
      <c r="R28" s="72"/>
      <c r="S28" s="57">
        <v>0</v>
      </c>
    </row>
    <row r="29" spans="1:19" s="6" customFormat="1" ht="13.5" customHeight="1">
      <c r="A29" s="44" t="s">
        <v>25</v>
      </c>
      <c r="B29" s="45"/>
      <c r="C29" s="9">
        <v>0</v>
      </c>
      <c r="D29" s="9"/>
      <c r="E29" s="9">
        <v>84014</v>
      </c>
      <c r="F29" s="9"/>
      <c r="G29" s="9">
        <v>0</v>
      </c>
      <c r="H29" s="9"/>
      <c r="I29" s="68">
        <f>C29/$C$71</f>
        <v>0</v>
      </c>
      <c r="J29" s="67"/>
      <c r="K29" s="9">
        <v>464</v>
      </c>
      <c r="L29" s="9"/>
      <c r="M29" s="9">
        <v>15599</v>
      </c>
      <c r="N29" s="9"/>
      <c r="O29" s="9">
        <v>211092</v>
      </c>
      <c r="P29" s="9"/>
      <c r="Q29" s="68">
        <f>K29/$K$71</f>
        <v>2.194660020657314E-06</v>
      </c>
      <c r="R29" s="72"/>
      <c r="S29" s="57">
        <f>(K29-C29)/K29</f>
        <v>1</v>
      </c>
    </row>
    <row r="30" spans="1:19" ht="13.5" customHeight="1">
      <c r="A30" s="44" t="s">
        <v>49</v>
      </c>
      <c r="B30" s="45"/>
      <c r="C30" s="9">
        <v>0</v>
      </c>
      <c r="D30" s="9"/>
      <c r="E30" s="9">
        <v>0</v>
      </c>
      <c r="F30" s="9"/>
      <c r="G30" s="9">
        <v>0</v>
      </c>
      <c r="H30" s="9"/>
      <c r="I30" s="68">
        <f>C30/$C$71</f>
        <v>0</v>
      </c>
      <c r="J30" s="67"/>
      <c r="K30" s="9">
        <v>0</v>
      </c>
      <c r="L30" s="9"/>
      <c r="M30" s="9">
        <v>0</v>
      </c>
      <c r="N30" s="9"/>
      <c r="O30" s="9">
        <v>93086</v>
      </c>
      <c r="P30" s="9"/>
      <c r="Q30" s="68">
        <f>K30/$K$71</f>
        <v>0</v>
      </c>
      <c r="R30" s="72"/>
      <c r="S30" s="57">
        <v>0</v>
      </c>
    </row>
    <row r="31" spans="1:19" s="6" customFormat="1" ht="13.5" customHeight="1">
      <c r="A31" s="44"/>
      <c r="B31" s="45"/>
      <c r="C31" s="102">
        <f>SUM(C23:C30)</f>
        <v>7490191.24</v>
      </c>
      <c r="D31" s="9"/>
      <c r="E31" s="102">
        <f>SUM(E23:E30)</f>
        <v>62374078.940000005</v>
      </c>
      <c r="F31" s="9"/>
      <c r="G31" s="102">
        <f>SUM(G23:G30)</f>
        <v>54772418.2</v>
      </c>
      <c r="H31" s="9"/>
      <c r="I31" s="103">
        <f>SUM(I23:I30)</f>
        <v>0.040508256596404016</v>
      </c>
      <c r="J31" s="67"/>
      <c r="K31" s="102">
        <f>SUM(K23:K30)</f>
        <v>11426588.870000001</v>
      </c>
      <c r="L31" s="9"/>
      <c r="M31" s="102">
        <f>SUM(M23:M30)</f>
        <v>87565018.25000001</v>
      </c>
      <c r="N31" s="9"/>
      <c r="O31" s="102">
        <f>SUM(O23:O30)</f>
        <v>60895306.9</v>
      </c>
      <c r="P31" s="9"/>
      <c r="Q31" s="103">
        <f>SUM(Q23:Q30)</f>
        <v>0.05404628828766559</v>
      </c>
      <c r="R31" s="72"/>
      <c r="S31" s="104">
        <f>(K31-C31)/K31</f>
        <v>0.34449455343009994</v>
      </c>
    </row>
    <row r="32" spans="1:19" s="6" customFormat="1" ht="13.5" customHeight="1">
      <c r="A32" s="44"/>
      <c r="B32" s="45"/>
      <c r="C32" s="9"/>
      <c r="D32" s="9"/>
      <c r="E32" s="9"/>
      <c r="F32" s="9"/>
      <c r="G32" s="9"/>
      <c r="H32" s="9"/>
      <c r="I32" s="57"/>
      <c r="J32" s="67"/>
      <c r="Q32" s="65"/>
      <c r="R32" s="72"/>
      <c r="S32" s="57"/>
    </row>
    <row r="33" spans="1:19" ht="13.5" customHeight="1">
      <c r="A33" s="42" t="s">
        <v>27</v>
      </c>
      <c r="B33" s="45"/>
      <c r="C33" s="9"/>
      <c r="D33" s="9"/>
      <c r="E33" s="9"/>
      <c r="F33" s="9"/>
      <c r="G33" s="9"/>
      <c r="H33" s="9"/>
      <c r="I33" s="57"/>
      <c r="J33" s="67"/>
      <c r="K33" s="6"/>
      <c r="L33" s="6"/>
      <c r="M33" s="6"/>
      <c r="N33" s="6"/>
      <c r="O33" s="6"/>
      <c r="P33" s="6"/>
      <c r="Q33" s="65"/>
      <c r="R33" s="72"/>
      <c r="S33" s="57"/>
    </row>
    <row r="34" spans="1:19" ht="13.5" customHeight="1">
      <c r="A34" s="44" t="s">
        <v>28</v>
      </c>
      <c r="B34" s="45"/>
      <c r="C34" s="9">
        <v>681418.14</v>
      </c>
      <c r="D34" s="9"/>
      <c r="E34" s="9">
        <v>6952462.85</v>
      </c>
      <c r="F34" s="9"/>
      <c r="G34" s="9">
        <v>5600775.07</v>
      </c>
      <c r="H34" s="9"/>
      <c r="I34" s="68">
        <f>C34/$C$71</f>
        <v>0.0036852277839256285</v>
      </c>
      <c r="J34" s="67"/>
      <c r="K34" s="9">
        <v>795260.26</v>
      </c>
      <c r="L34" s="9"/>
      <c r="M34" s="9">
        <v>7299141.78</v>
      </c>
      <c r="N34" s="9"/>
      <c r="O34" s="9">
        <v>6076664</v>
      </c>
      <c r="P34" s="9"/>
      <c r="Q34" s="68">
        <f>K34/$K$71</f>
        <v>0.003761478229826597</v>
      </c>
      <c r="R34" s="72"/>
      <c r="S34" s="57">
        <f>(K34-C34)/K34</f>
        <v>0.14315077179890767</v>
      </c>
    </row>
    <row r="35" spans="1:19" ht="13.5" customHeight="1">
      <c r="A35" s="44" t="s">
        <v>11</v>
      </c>
      <c r="B35" s="45"/>
      <c r="C35" s="9">
        <v>1000</v>
      </c>
      <c r="D35" s="9"/>
      <c r="E35" s="9">
        <v>10736596.07</v>
      </c>
      <c r="F35" s="9"/>
      <c r="G35" s="9">
        <v>16486.54</v>
      </c>
      <c r="H35" s="9"/>
      <c r="I35" s="68">
        <f>C35/$C$71</f>
        <v>5.408173876799976E-06</v>
      </c>
      <c r="J35" s="67"/>
      <c r="K35" s="9">
        <v>25599999.98</v>
      </c>
      <c r="L35" s="9"/>
      <c r="M35" s="9">
        <v>25651446.75</v>
      </c>
      <c r="N35" s="9"/>
      <c r="O35" s="9">
        <v>4274932</v>
      </c>
      <c r="P35" s="9"/>
      <c r="Q35" s="68">
        <f>K35/$K$71</f>
        <v>0.12108469070028888</v>
      </c>
      <c r="R35" s="72"/>
      <c r="S35" s="57">
        <f>(K35-C35)/K35</f>
        <v>0.9999609374999695</v>
      </c>
    </row>
    <row r="36" spans="1:19" ht="13.5" customHeight="1">
      <c r="A36" s="44" t="s">
        <v>12</v>
      </c>
      <c r="B36" s="45"/>
      <c r="C36" s="9">
        <v>7097754.12</v>
      </c>
      <c r="D36" s="9"/>
      <c r="E36" s="9">
        <v>40730431.65</v>
      </c>
      <c r="F36" s="9"/>
      <c r="G36" s="9">
        <v>8146323.1</v>
      </c>
      <c r="H36" s="9"/>
      <c r="I36" s="68">
        <f>C36/$C$71</f>
        <v>0.0383858884157334</v>
      </c>
      <c r="J36" s="67"/>
      <c r="K36" s="9">
        <v>10043602.28</v>
      </c>
      <c r="L36" s="9"/>
      <c r="M36" s="9">
        <v>61432297.87</v>
      </c>
      <c r="N36" s="9"/>
      <c r="O36" s="9">
        <v>16823499</v>
      </c>
      <c r="P36" s="9"/>
      <c r="Q36" s="68">
        <f>K36/$K$71</f>
        <v>0.04750494048986777</v>
      </c>
      <c r="R36" s="72"/>
      <c r="S36" s="57">
        <f>(K36-C36)/K36</f>
        <v>0.29330593524856297</v>
      </c>
    </row>
    <row r="37" spans="1:19" ht="13.5" customHeight="1">
      <c r="A37" s="44" t="s">
        <v>13</v>
      </c>
      <c r="B37" s="45"/>
      <c r="C37" s="10">
        <v>807471.25</v>
      </c>
      <c r="D37" s="9"/>
      <c r="E37" s="10">
        <v>5596627.87</v>
      </c>
      <c r="F37" s="9"/>
      <c r="G37" s="10">
        <v>3946246.43</v>
      </c>
      <c r="H37" s="9"/>
      <c r="I37" s="69">
        <f>C37/$C$71</f>
        <v>0.004366944920517022</v>
      </c>
      <c r="J37" s="67"/>
      <c r="K37" s="10">
        <v>971942.11</v>
      </c>
      <c r="L37" s="9"/>
      <c r="M37" s="10">
        <v>5465318.35</v>
      </c>
      <c r="N37" s="9"/>
      <c r="O37" s="10">
        <v>4557498</v>
      </c>
      <c r="P37" s="9"/>
      <c r="Q37" s="69">
        <f>K37/$K$71</f>
        <v>0.004597160541401538</v>
      </c>
      <c r="R37" s="72"/>
      <c r="S37" s="58">
        <f>(K37-C37)/K37</f>
        <v>0.16921878197046117</v>
      </c>
    </row>
    <row r="38" spans="1:19" s="6" customFormat="1" ht="13.5" customHeight="1">
      <c r="A38" s="46"/>
      <c r="B38" s="45"/>
      <c r="C38" s="9">
        <f>SUM(C34:C37)</f>
        <v>8587643.51</v>
      </c>
      <c r="D38" s="9"/>
      <c r="E38" s="9">
        <f>SUM(E34:E37)</f>
        <v>64016118.44</v>
      </c>
      <c r="F38" s="9"/>
      <c r="G38" s="9">
        <f>SUM(G34:G37)</f>
        <v>17709831.14</v>
      </c>
      <c r="H38" s="9"/>
      <c r="I38" s="68">
        <f>SUM(I34:I37)</f>
        <v>0.046443469294052846</v>
      </c>
      <c r="J38" s="67"/>
      <c r="K38" s="9">
        <f>SUM(K34:L37)</f>
        <v>37410804.63</v>
      </c>
      <c r="L38" s="9"/>
      <c r="M38" s="9">
        <f>SUM(M34:M37)</f>
        <v>99848204.75</v>
      </c>
      <c r="N38" s="9"/>
      <c r="O38" s="9">
        <f>SUM(O34:O37)</f>
        <v>31732593</v>
      </c>
      <c r="P38" s="9"/>
      <c r="Q38" s="68">
        <f>SUM(Q34:Q37)</f>
        <v>0.1769482699613848</v>
      </c>
      <c r="R38" s="72"/>
      <c r="S38" s="57">
        <f>(K38-C38)/K38</f>
        <v>0.7704501789006296</v>
      </c>
    </row>
    <row r="39" spans="1:19" ht="13.5" customHeight="1">
      <c r="A39" s="39"/>
      <c r="B39" s="40"/>
      <c r="C39" s="12"/>
      <c r="D39" s="12"/>
      <c r="E39" s="12"/>
      <c r="F39" s="12"/>
      <c r="G39" s="12"/>
      <c r="H39" s="12"/>
      <c r="I39" s="55"/>
      <c r="J39" s="67"/>
      <c r="K39" s="6"/>
      <c r="L39" s="6"/>
      <c r="M39" s="6"/>
      <c r="N39" s="6"/>
      <c r="O39" s="6"/>
      <c r="P39" s="6"/>
      <c r="Q39" s="65"/>
      <c r="R39" s="72"/>
      <c r="S39" s="55"/>
    </row>
    <row r="40" spans="1:19" ht="13.5" customHeight="1">
      <c r="A40" s="42" t="s">
        <v>29</v>
      </c>
      <c r="B40" s="45"/>
      <c r="C40" s="9"/>
      <c r="D40" s="9"/>
      <c r="E40" s="9"/>
      <c r="F40" s="9"/>
      <c r="G40" s="9"/>
      <c r="H40" s="9"/>
      <c r="I40" s="57"/>
      <c r="J40" s="67"/>
      <c r="K40" s="6"/>
      <c r="L40" s="6"/>
      <c r="M40" s="6"/>
      <c r="N40" s="6"/>
      <c r="O40" s="6"/>
      <c r="P40" s="6"/>
      <c r="Q40" s="65"/>
      <c r="R40" s="72"/>
      <c r="S40" s="57"/>
    </row>
    <row r="41" spans="1:19" ht="13.5" customHeight="1">
      <c r="A41" s="44" t="s">
        <v>24</v>
      </c>
      <c r="B41" s="45"/>
      <c r="C41" s="9">
        <v>4046199.84</v>
      </c>
      <c r="D41" s="9"/>
      <c r="E41" s="9">
        <f>28230948+C41</f>
        <v>32277147.84</v>
      </c>
      <c r="F41" s="9"/>
      <c r="G41" s="9">
        <v>20699414.03</v>
      </c>
      <c r="H41" s="9"/>
      <c r="I41" s="68">
        <f>C41/$C$71</f>
        <v>0.02188255227500024</v>
      </c>
      <c r="J41" s="67"/>
      <c r="K41" s="9">
        <v>3024321.62</v>
      </c>
      <c r="L41" s="9"/>
      <c r="M41" s="9">
        <f>32277148+K41</f>
        <v>35301469.62</v>
      </c>
      <c r="N41" s="9"/>
      <c r="O41" s="9">
        <v>25778662</v>
      </c>
      <c r="P41" s="9"/>
      <c r="Q41" s="68">
        <f>K41/$K$71</f>
        <v>0.014304650321171468</v>
      </c>
      <c r="R41" s="72"/>
      <c r="S41" s="57">
        <f>(K41-C41)/K41</f>
        <v>-0.33788675557594955</v>
      </c>
    </row>
    <row r="42" spans="1:19" ht="13.5" customHeight="1">
      <c r="A42" s="44" t="s">
        <v>14</v>
      </c>
      <c r="B42" s="45"/>
      <c r="C42" s="9">
        <v>116226.34</v>
      </c>
      <c r="D42" s="9"/>
      <c r="E42" s="9">
        <v>1944664.5</v>
      </c>
      <c r="F42" s="9"/>
      <c r="G42" s="9">
        <v>0</v>
      </c>
      <c r="H42" s="9"/>
      <c r="I42" s="68">
        <f>C42/$C$71</f>
        <v>0.0006285722557840721</v>
      </c>
      <c r="J42" s="67"/>
      <c r="K42" s="9">
        <v>22712.98</v>
      </c>
      <c r="L42" s="9"/>
      <c r="M42" s="9">
        <v>577757.71</v>
      </c>
      <c r="N42" s="9"/>
      <c r="O42" s="9">
        <v>0</v>
      </c>
      <c r="P42" s="9"/>
      <c r="Q42" s="68">
        <f>K42/$K$71</f>
        <v>0.00010742945938790767</v>
      </c>
      <c r="R42" s="72"/>
      <c r="S42" s="57">
        <f>(K42-C42)/K42</f>
        <v>-4.117177050303395</v>
      </c>
    </row>
    <row r="43" spans="1:19" ht="13.5" customHeight="1">
      <c r="A43" s="44" t="s">
        <v>15</v>
      </c>
      <c r="B43" s="45"/>
      <c r="C43" s="9">
        <v>990889.09</v>
      </c>
      <c r="D43" s="9"/>
      <c r="E43" s="9">
        <v>9400668.32</v>
      </c>
      <c r="F43" s="9"/>
      <c r="G43" s="9">
        <v>7539308.4</v>
      </c>
      <c r="H43" s="9"/>
      <c r="I43" s="99">
        <f>C43/$C$71</f>
        <v>0.0053589004913441</v>
      </c>
      <c r="J43" s="67"/>
      <c r="K43" s="9">
        <v>1853915.08</v>
      </c>
      <c r="L43" s="9"/>
      <c r="M43" s="9">
        <v>14772009.47</v>
      </c>
      <c r="N43" s="9"/>
      <c r="O43" s="9">
        <v>7626752</v>
      </c>
      <c r="P43" s="9"/>
      <c r="Q43" s="68">
        <f>K43/$K$71</f>
        <v>0.00876877868053816</v>
      </c>
      <c r="R43" s="72"/>
      <c r="S43" s="57">
        <f>(K43-C43)/K43</f>
        <v>0.46551538380064317</v>
      </c>
    </row>
    <row r="44" spans="1:19" ht="13.5" customHeight="1">
      <c r="A44" s="44"/>
      <c r="B44" s="45"/>
      <c r="C44" s="101">
        <f>SUM(C41:C43)</f>
        <v>5153315.27</v>
      </c>
      <c r="D44" s="9"/>
      <c r="E44" s="102">
        <f>SUM(E41:E43)</f>
        <v>43622480.660000004</v>
      </c>
      <c r="F44" s="9"/>
      <c r="G44" s="102">
        <f>SUM(G41:G43)</f>
        <v>28238722.43</v>
      </c>
      <c r="H44" s="9"/>
      <c r="I44" s="103">
        <f>SUM(I41:I43)</f>
        <v>0.027870025022128413</v>
      </c>
      <c r="J44" s="67"/>
      <c r="K44" s="102">
        <f>SUM(K41:K43)</f>
        <v>4900949.68</v>
      </c>
      <c r="L44" s="9"/>
      <c r="M44" s="102">
        <f>SUM(M41:M43)</f>
        <v>50651236.8</v>
      </c>
      <c r="N44" s="9"/>
      <c r="O44" s="102">
        <f>SUM(O41:O43)</f>
        <v>33405414</v>
      </c>
      <c r="P44" s="9"/>
      <c r="Q44" s="103">
        <f>SUM(Q41:Q43)</f>
        <v>0.023180858461097534</v>
      </c>
      <c r="R44" s="72"/>
      <c r="S44" s="104">
        <f>(K44-C44)/K44</f>
        <v>-0.051493201619650146</v>
      </c>
    </row>
    <row r="45" spans="1:19" ht="13.5" customHeight="1" thickBot="1">
      <c r="A45" s="105"/>
      <c r="B45" s="106"/>
      <c r="C45" s="9"/>
      <c r="D45" s="9"/>
      <c r="E45" s="9"/>
      <c r="F45" s="9"/>
      <c r="G45" s="9"/>
      <c r="H45" s="9"/>
      <c r="I45" s="57"/>
      <c r="J45" s="67"/>
      <c r="K45" s="6"/>
      <c r="L45" s="6"/>
      <c r="M45" s="6"/>
      <c r="N45" s="6"/>
      <c r="O45" s="6"/>
      <c r="P45" s="6"/>
      <c r="Q45" s="65"/>
      <c r="R45" s="72"/>
      <c r="S45" s="57"/>
    </row>
    <row r="46" spans="1:19" s="1" customFormat="1" ht="13.5" customHeight="1" thickBot="1">
      <c r="A46" s="80" t="s">
        <v>19</v>
      </c>
      <c r="B46" s="28"/>
      <c r="C46" s="29">
        <f>C20+C31+C38+C44</f>
        <v>70964978.17999999</v>
      </c>
      <c r="D46" s="30"/>
      <c r="E46" s="30">
        <f>E20+E31+E38+E44</f>
        <v>1023390181.3100001</v>
      </c>
      <c r="F46" s="30"/>
      <c r="G46" s="30">
        <f>G20+G31+G38+G44</f>
        <v>823965501.4599999</v>
      </c>
      <c r="H46" s="30"/>
      <c r="I46" s="73">
        <f>I20+I31+I38+I44</f>
        <v>0.3837909411607563</v>
      </c>
      <c r="J46" s="32"/>
      <c r="K46" s="30">
        <f>K20+K31+K38+K44</f>
        <v>105471433.27000001</v>
      </c>
      <c r="L46" s="30"/>
      <c r="M46" s="30">
        <f>M20+M31+M38+M44</f>
        <v>1130162646.72</v>
      </c>
      <c r="N46" s="30"/>
      <c r="O46" s="30">
        <f>O20+O31+O38+O44</f>
        <v>922481773.63</v>
      </c>
      <c r="P46" s="30"/>
      <c r="Q46" s="73">
        <f>Q20+Q31+Q38+Q44</f>
        <v>0.4988662455152903</v>
      </c>
      <c r="R46" s="33"/>
      <c r="S46" s="31">
        <f>(K46-C46)/K46</f>
        <v>0.32716399142567576</v>
      </c>
    </row>
    <row r="47" spans="1:19" s="6" customFormat="1" ht="13.5" customHeight="1" thickBot="1">
      <c r="A47" s="46"/>
      <c r="B47" s="45"/>
      <c r="C47" s="56"/>
      <c r="D47" s="9"/>
      <c r="E47" s="9"/>
      <c r="F47" s="9"/>
      <c r="G47" s="9"/>
      <c r="H47" s="9"/>
      <c r="I47" s="57"/>
      <c r="J47" s="67"/>
      <c r="Q47" s="65"/>
      <c r="R47" s="72"/>
      <c r="S47" s="57"/>
    </row>
    <row r="48" spans="1:19" s="6" customFormat="1" ht="36" customHeight="1" thickBot="1">
      <c r="A48" s="89" t="s">
        <v>31</v>
      </c>
      <c r="B48" s="90"/>
      <c r="C48" s="91"/>
      <c r="D48" s="92"/>
      <c r="E48" s="92"/>
      <c r="F48" s="92"/>
      <c r="G48" s="92"/>
      <c r="H48" s="92"/>
      <c r="I48" s="93"/>
      <c r="J48" s="94"/>
      <c r="K48" s="92"/>
      <c r="L48" s="92"/>
      <c r="M48" s="92"/>
      <c r="N48" s="92"/>
      <c r="O48" s="92"/>
      <c r="P48" s="92"/>
      <c r="Q48" s="93"/>
      <c r="R48" s="95"/>
      <c r="S48" s="93"/>
    </row>
    <row r="49" spans="1:19" s="6" customFormat="1" ht="13.5" customHeight="1">
      <c r="A49" s="46"/>
      <c r="B49" s="45"/>
      <c r="C49" s="56"/>
      <c r="D49" s="9"/>
      <c r="E49" s="9"/>
      <c r="F49" s="9"/>
      <c r="G49" s="9"/>
      <c r="H49" s="9"/>
      <c r="I49" s="57"/>
      <c r="J49" s="67"/>
      <c r="Q49" s="65"/>
      <c r="R49" s="72"/>
      <c r="S49" s="57"/>
    </row>
    <row r="50" spans="1:19" ht="13.5" customHeight="1">
      <c r="A50" s="42" t="s">
        <v>16</v>
      </c>
      <c r="B50" s="45"/>
      <c r="C50" s="56"/>
      <c r="D50" s="9"/>
      <c r="E50" s="9"/>
      <c r="F50" s="9"/>
      <c r="G50" s="9"/>
      <c r="H50" s="9"/>
      <c r="I50" s="57"/>
      <c r="J50" s="67"/>
      <c r="K50" s="6"/>
      <c r="L50" s="6"/>
      <c r="M50" s="6"/>
      <c r="N50" s="6"/>
      <c r="O50" s="6"/>
      <c r="P50" s="6"/>
      <c r="Q50" s="65"/>
      <c r="R50" s="72"/>
      <c r="S50" s="57"/>
    </row>
    <row r="51" spans="1:19" ht="13.5" customHeight="1">
      <c r="A51" s="47" t="s">
        <v>34</v>
      </c>
      <c r="B51" s="45"/>
      <c r="C51" s="9">
        <v>73323431.5</v>
      </c>
      <c r="D51" s="9"/>
      <c r="E51" s="9">
        <v>390271024.97</v>
      </c>
      <c r="F51" s="9"/>
      <c r="G51" s="9">
        <v>301700158.09</v>
      </c>
      <c r="H51" s="9"/>
      <c r="I51" s="68">
        <f aca="true" t="shared" si="0" ref="I51:I57">C51/$C$71</f>
        <v>0.3965458667956325</v>
      </c>
      <c r="J51" s="67"/>
      <c r="K51" s="9">
        <v>82196347.88</v>
      </c>
      <c r="L51" s="9"/>
      <c r="M51" s="9">
        <v>460771018.18</v>
      </c>
      <c r="N51" s="9"/>
      <c r="O51" s="9">
        <v>387504572</v>
      </c>
      <c r="P51" s="9"/>
      <c r="Q51" s="68">
        <f aca="true" t="shared" si="1" ref="Q51:Q57">K51/$K$71</f>
        <v>0.38877810029369947</v>
      </c>
      <c r="R51" s="72"/>
      <c r="S51" s="57">
        <f aca="true" t="shared" si="2" ref="S51:S58">(K51-C51)/K51</f>
        <v>0.10794781774189936</v>
      </c>
    </row>
    <row r="52" spans="1:19" ht="13.5" customHeight="1">
      <c r="A52" s="47" t="s">
        <v>35</v>
      </c>
      <c r="B52" s="45"/>
      <c r="C52" s="9">
        <v>22835239.43</v>
      </c>
      <c r="D52" s="9"/>
      <c r="E52" s="9">
        <v>147430790.1</v>
      </c>
      <c r="F52" s="9"/>
      <c r="G52" s="9">
        <v>130309453.21</v>
      </c>
      <c r="H52" s="9"/>
      <c r="I52" s="68">
        <f t="shared" si="0"/>
        <v>0.12349694535579876</v>
      </c>
      <c r="J52" s="67"/>
      <c r="K52" s="9">
        <v>5851859</v>
      </c>
      <c r="L52" s="9"/>
      <c r="M52" s="9">
        <v>157236413.77</v>
      </c>
      <c r="N52" s="9"/>
      <c r="O52" s="9">
        <v>171313884</v>
      </c>
      <c r="P52" s="9"/>
      <c r="Q52" s="68">
        <f t="shared" si="1"/>
        <v>0.02767853662462002</v>
      </c>
      <c r="R52" s="72"/>
      <c r="S52" s="57">
        <f t="shared" si="2"/>
        <v>-2.9022196929215145</v>
      </c>
    </row>
    <row r="53" spans="1:19" ht="13.5" customHeight="1">
      <c r="A53" s="47" t="s">
        <v>36</v>
      </c>
      <c r="B53" s="45"/>
      <c r="C53" s="9">
        <v>1605279.93</v>
      </c>
      <c r="D53" s="9"/>
      <c r="E53" s="9">
        <v>41952256.19</v>
      </c>
      <c r="F53" s="9"/>
      <c r="G53" s="9">
        <v>29745555.84</v>
      </c>
      <c r="H53" s="9"/>
      <c r="I53" s="68">
        <f t="shared" si="0"/>
        <v>0.008681632982377294</v>
      </c>
      <c r="J53" s="67"/>
      <c r="K53" s="9">
        <v>460475.63</v>
      </c>
      <c r="L53" s="9"/>
      <c r="M53" s="9">
        <v>8630018.15</v>
      </c>
      <c r="N53" s="9"/>
      <c r="O53" s="9">
        <v>1847426</v>
      </c>
      <c r="P53" s="9"/>
      <c r="Q53" s="68">
        <f t="shared" si="1"/>
        <v>0.0021779902061379087</v>
      </c>
      <c r="R53" s="72"/>
      <c r="S53" s="57">
        <f t="shared" si="2"/>
        <v>-2.4861343910860163</v>
      </c>
    </row>
    <row r="54" spans="1:19" ht="13.5" customHeight="1">
      <c r="A54" s="47" t="s">
        <v>23</v>
      </c>
      <c r="B54" s="45"/>
      <c r="C54" s="9">
        <v>4747200</v>
      </c>
      <c r="D54" s="9"/>
      <c r="E54" s="9">
        <v>34071676.25</v>
      </c>
      <c r="F54" s="9"/>
      <c r="G54" s="9">
        <v>21845247.9</v>
      </c>
      <c r="H54" s="9"/>
      <c r="I54" s="68">
        <f>C54/$C$71</f>
        <v>0.025673683027944844</v>
      </c>
      <c r="J54" s="67"/>
      <c r="K54" s="9">
        <v>7705849.9</v>
      </c>
      <c r="L54" s="9"/>
      <c r="M54" s="9">
        <v>7705849.9</v>
      </c>
      <c r="N54" s="9"/>
      <c r="O54" s="9">
        <v>0</v>
      </c>
      <c r="P54" s="9"/>
      <c r="Q54" s="68">
        <f>K54/$K$71</f>
        <v>0.036447673923957244</v>
      </c>
      <c r="R54" s="72"/>
      <c r="S54" s="57">
        <f t="shared" si="2"/>
        <v>0.3839485505680561</v>
      </c>
    </row>
    <row r="55" spans="1:19" ht="13.5" customHeight="1">
      <c r="A55" s="47" t="s">
        <v>42</v>
      </c>
      <c r="B55" s="45"/>
      <c r="C55" s="9">
        <v>5108819.16</v>
      </c>
      <c r="D55" s="9"/>
      <c r="E55" s="9">
        <v>71032707.15</v>
      </c>
      <c r="F55" s="9"/>
      <c r="G55" s="9">
        <v>51919409.06</v>
      </c>
      <c r="H55" s="9"/>
      <c r="I55" s="68">
        <f t="shared" si="0"/>
        <v>0.027629382322407196</v>
      </c>
      <c r="J55" s="67"/>
      <c r="K55" s="9">
        <v>2905527.79</v>
      </c>
      <c r="L55" s="9"/>
      <c r="M55" s="9">
        <v>112462524.22</v>
      </c>
      <c r="N55" s="9"/>
      <c r="O55" s="9">
        <v>81580066</v>
      </c>
      <c r="P55" s="9"/>
      <c r="Q55" s="68">
        <f t="shared" si="1"/>
        <v>0.013742770861253879</v>
      </c>
      <c r="R55" s="72"/>
      <c r="S55" s="57">
        <f t="shared" si="2"/>
        <v>-0.7583102035998768</v>
      </c>
    </row>
    <row r="56" spans="1:19" ht="13.5" customHeight="1">
      <c r="A56" s="47" t="s">
        <v>37</v>
      </c>
      <c r="B56" s="45"/>
      <c r="C56" s="9">
        <v>561803.22</v>
      </c>
      <c r="D56" s="9">
        <v>9485.48</v>
      </c>
      <c r="E56" s="9">
        <v>3951173.16</v>
      </c>
      <c r="F56" s="9"/>
      <c r="G56" s="9">
        <v>3715405.47</v>
      </c>
      <c r="H56" s="9"/>
      <c r="I56" s="68">
        <f t="shared" si="0"/>
        <v>0.0030383294983061097</v>
      </c>
      <c r="J56" s="66"/>
      <c r="K56" s="9">
        <v>568537.82</v>
      </c>
      <c r="L56" s="9">
        <v>9485.48</v>
      </c>
      <c r="M56" s="9">
        <v>4175749.94</v>
      </c>
      <c r="N56" s="9"/>
      <c r="O56" s="9">
        <v>3777256</v>
      </c>
      <c r="P56" s="9"/>
      <c r="Q56" s="68">
        <f t="shared" si="1"/>
        <v>0.0026891103960897935</v>
      </c>
      <c r="R56" s="72"/>
      <c r="S56" s="57">
        <f t="shared" si="2"/>
        <v>0.01184547406186624</v>
      </c>
    </row>
    <row r="57" spans="1:19" ht="13.5" customHeight="1">
      <c r="A57" s="47" t="s">
        <v>38</v>
      </c>
      <c r="B57" s="45"/>
      <c r="C57" s="10">
        <v>5749823.77</v>
      </c>
      <c r="D57" s="9"/>
      <c r="E57" s="10">
        <v>40343520.33</v>
      </c>
      <c r="F57" s="9"/>
      <c r="G57" s="10">
        <v>40995630.47</v>
      </c>
      <c r="H57" s="9"/>
      <c r="I57" s="69">
        <f t="shared" si="0"/>
        <v>0.031096046709117548</v>
      </c>
      <c r="J57" s="66"/>
      <c r="K57" s="10">
        <v>6260564.84</v>
      </c>
      <c r="L57" s="9"/>
      <c r="M57" s="10">
        <v>43776560.3</v>
      </c>
      <c r="N57" s="9"/>
      <c r="O57" s="10">
        <v>40188064</v>
      </c>
      <c r="P57" s="9"/>
      <c r="Q57" s="69">
        <f t="shared" si="1"/>
        <v>0.02961166241612253</v>
      </c>
      <c r="R57" s="72"/>
      <c r="S57" s="58">
        <f t="shared" si="2"/>
        <v>0.08158066932503814</v>
      </c>
    </row>
    <row r="58" spans="1:19" ht="13.5" customHeight="1">
      <c r="A58" s="47"/>
      <c r="B58" s="45"/>
      <c r="C58" s="9">
        <f>SUM(C51:C57)</f>
        <v>113931597.01</v>
      </c>
      <c r="D58" s="9"/>
      <c r="E58" s="9">
        <f>SUM(E51:E57)</f>
        <v>729053148.15</v>
      </c>
      <c r="F58" s="9"/>
      <c r="G58" s="9">
        <f>SUM(G51:G57)</f>
        <v>580230860.04</v>
      </c>
      <c r="H58" s="9"/>
      <c r="I58" s="68">
        <f>SUM(I51:I57)</f>
        <v>0.6161618866915842</v>
      </c>
      <c r="J58" s="67"/>
      <c r="K58" s="9">
        <f>SUM(K51:K57)</f>
        <v>105949162.86</v>
      </c>
      <c r="L58" s="9"/>
      <c r="M58" s="9">
        <f>SUM(M51:M57)</f>
        <v>794758134.46</v>
      </c>
      <c r="N58" s="9"/>
      <c r="O58" s="9">
        <f>SUM(O51:O57)</f>
        <v>686211268</v>
      </c>
      <c r="P58" s="9"/>
      <c r="Q58" s="68">
        <f>SUM(Q51:Q57)</f>
        <v>0.5011258447218808</v>
      </c>
      <c r="R58" s="72"/>
      <c r="S58" s="57">
        <f t="shared" si="2"/>
        <v>-0.0753421162991906</v>
      </c>
    </row>
    <row r="59" spans="1:19" ht="13.5" customHeight="1" thickBot="1">
      <c r="A59" s="39"/>
      <c r="B59" s="40"/>
      <c r="C59" s="39"/>
      <c r="D59" s="12"/>
      <c r="E59" s="12"/>
      <c r="F59" s="12"/>
      <c r="G59" s="12"/>
      <c r="H59" s="12"/>
      <c r="I59" s="55"/>
      <c r="J59" s="67"/>
      <c r="K59" s="6"/>
      <c r="L59" s="6"/>
      <c r="M59" s="6"/>
      <c r="N59" s="6"/>
      <c r="O59" s="6"/>
      <c r="P59" s="6"/>
      <c r="Q59" s="65"/>
      <c r="R59" s="72"/>
      <c r="S59" s="55"/>
    </row>
    <row r="60" spans="1:19" s="6" customFormat="1" ht="34.5" customHeight="1" thickBot="1">
      <c r="A60" s="107" t="s">
        <v>33</v>
      </c>
      <c r="B60" s="108"/>
      <c r="C60" s="30">
        <f>C58</f>
        <v>113931597.01</v>
      </c>
      <c r="D60" s="30"/>
      <c r="E60" s="30">
        <f>E58</f>
        <v>729053148.15</v>
      </c>
      <c r="F60" s="30"/>
      <c r="G60" s="30">
        <f>G58</f>
        <v>580230860.04</v>
      </c>
      <c r="H60" s="30"/>
      <c r="I60" s="73">
        <f>I58</f>
        <v>0.6161618866915842</v>
      </c>
      <c r="J60" s="33"/>
      <c r="K60" s="30">
        <f>K58</f>
        <v>105949162.86</v>
      </c>
      <c r="L60" s="30"/>
      <c r="M60" s="30">
        <f>M58</f>
        <v>794758134.46</v>
      </c>
      <c r="N60" s="30"/>
      <c r="O60" s="30">
        <f>O58</f>
        <v>686211268</v>
      </c>
      <c r="P60" s="30"/>
      <c r="Q60" s="73">
        <f>Q58</f>
        <v>0.5011258447218808</v>
      </c>
      <c r="R60" s="33"/>
      <c r="S60" s="31">
        <f>(K60-C60)/K60</f>
        <v>-0.0753421162991906</v>
      </c>
    </row>
    <row r="61" spans="1:19" s="6" customFormat="1" ht="13.5" customHeight="1" thickBot="1">
      <c r="A61" s="47"/>
      <c r="B61" s="45"/>
      <c r="C61" s="56"/>
      <c r="D61" s="9"/>
      <c r="E61" s="9"/>
      <c r="F61" s="9"/>
      <c r="G61" s="9"/>
      <c r="H61" s="9"/>
      <c r="I61" s="57"/>
      <c r="J61" s="66"/>
      <c r="Q61" s="65"/>
      <c r="R61" s="72"/>
      <c r="S61" s="57"/>
    </row>
    <row r="62" spans="1:19" s="6" customFormat="1" ht="13.5" customHeight="1" thickBot="1">
      <c r="A62" s="96" t="s">
        <v>39</v>
      </c>
      <c r="B62" s="97"/>
      <c r="C62" s="91"/>
      <c r="D62" s="92"/>
      <c r="E62" s="92"/>
      <c r="F62" s="92"/>
      <c r="G62" s="92"/>
      <c r="H62" s="92"/>
      <c r="I62" s="93"/>
      <c r="J62" s="95"/>
      <c r="K62" s="90"/>
      <c r="L62" s="90"/>
      <c r="M62" s="90"/>
      <c r="N62" s="90"/>
      <c r="O62" s="90"/>
      <c r="P62" s="90"/>
      <c r="Q62" s="98"/>
      <c r="R62" s="95"/>
      <c r="S62" s="93"/>
    </row>
    <row r="63" spans="1:19" s="6" customFormat="1" ht="13.5" customHeight="1">
      <c r="A63" s="48"/>
      <c r="B63" s="49"/>
      <c r="C63" s="59"/>
      <c r="D63" s="13"/>
      <c r="E63" s="13"/>
      <c r="F63" s="13"/>
      <c r="G63" s="13"/>
      <c r="H63" s="13"/>
      <c r="I63" s="60"/>
      <c r="J63" s="66"/>
      <c r="K63" s="1"/>
      <c r="L63" s="1"/>
      <c r="M63" s="1"/>
      <c r="N63" s="1"/>
      <c r="O63" s="1"/>
      <c r="P63" s="1"/>
      <c r="Q63" s="70"/>
      <c r="R63" s="66"/>
      <c r="S63" s="60"/>
    </row>
    <row r="64" spans="1:19" s="6" customFormat="1" ht="13.5" customHeight="1">
      <c r="A64" s="42" t="s">
        <v>40</v>
      </c>
      <c r="B64" s="45"/>
      <c r="C64" s="56"/>
      <c r="D64" s="9"/>
      <c r="E64" s="9"/>
      <c r="F64" s="9"/>
      <c r="G64" s="9"/>
      <c r="H64" s="9"/>
      <c r="I64" s="57"/>
      <c r="J64" s="66"/>
      <c r="K64" s="1"/>
      <c r="L64" s="1"/>
      <c r="M64" s="1"/>
      <c r="N64" s="1"/>
      <c r="O64" s="1"/>
      <c r="P64" s="1"/>
      <c r="Q64" s="70"/>
      <c r="R64" s="66"/>
      <c r="S64" s="57"/>
    </row>
    <row r="65" spans="1:19" s="6" customFormat="1" ht="13.5" customHeight="1">
      <c r="A65" s="47" t="s">
        <v>20</v>
      </c>
      <c r="B65" s="45"/>
      <c r="C65" s="10">
        <v>8722.38</v>
      </c>
      <c r="D65" s="9"/>
      <c r="E65" s="10">
        <v>411333.96</v>
      </c>
      <c r="F65" s="9"/>
      <c r="G65" s="10">
        <v>2789627.7</v>
      </c>
      <c r="H65" s="9"/>
      <c r="I65" s="69">
        <f>C65/$C$71</f>
        <v>4.717214765952257E-05</v>
      </c>
      <c r="J65" s="66"/>
      <c r="K65" s="10">
        <v>1672.3</v>
      </c>
      <c r="L65" s="9"/>
      <c r="M65" s="10">
        <v>296838.86</v>
      </c>
      <c r="N65" s="9"/>
      <c r="O65" s="10">
        <v>197925</v>
      </c>
      <c r="P65" s="9"/>
      <c r="Q65" s="69">
        <f>K65/$K$71</f>
        <v>7.909762828761264E-06</v>
      </c>
      <c r="R65" s="66"/>
      <c r="S65" s="58">
        <f>(K65-C65)/K65</f>
        <v>-4.215798600729534</v>
      </c>
    </row>
    <row r="66" spans="1:19" s="6" customFormat="1" ht="13.5" customHeight="1">
      <c r="A66" s="48"/>
      <c r="B66" s="49"/>
      <c r="C66" s="9">
        <f>SUM(C65:C65)</f>
        <v>8722.38</v>
      </c>
      <c r="D66" s="9"/>
      <c r="E66" s="9">
        <f>SUM(E65:E65)</f>
        <v>411333.96</v>
      </c>
      <c r="F66" s="9"/>
      <c r="G66" s="9">
        <f>SUM(G65:G65)</f>
        <v>2789627.7</v>
      </c>
      <c r="H66" s="9"/>
      <c r="I66" s="68">
        <f>SUM(I65)</f>
        <v>4.717214765952257E-05</v>
      </c>
      <c r="J66" s="66"/>
      <c r="K66" s="9">
        <f>SUM(K65)</f>
        <v>1672.3</v>
      </c>
      <c r="L66" s="9"/>
      <c r="M66" s="9">
        <f>SUM(M65)</f>
        <v>296838.86</v>
      </c>
      <c r="N66" s="9"/>
      <c r="O66" s="9">
        <f>SUM(O65)</f>
        <v>197925</v>
      </c>
      <c r="P66" s="9"/>
      <c r="Q66" s="68">
        <f>SUM(Q65)</f>
        <v>7.909762828761264E-06</v>
      </c>
      <c r="R66" s="66"/>
      <c r="S66" s="57">
        <f>(K66-C66)/K66</f>
        <v>-4.215798600729534</v>
      </c>
    </row>
    <row r="67" spans="1:19" s="1" customFormat="1" ht="13.5" customHeight="1" thickBot="1">
      <c r="A67" s="47"/>
      <c r="B67" s="49"/>
      <c r="C67" s="59"/>
      <c r="D67" s="13"/>
      <c r="E67" s="13"/>
      <c r="F67" s="13"/>
      <c r="G67" s="13"/>
      <c r="H67" s="13"/>
      <c r="I67" s="60"/>
      <c r="J67" s="66"/>
      <c r="Q67" s="70"/>
      <c r="R67" s="66"/>
      <c r="S67" s="60"/>
    </row>
    <row r="68" spans="1:19" ht="13.5" customHeight="1" thickBot="1">
      <c r="A68" s="27" t="s">
        <v>41</v>
      </c>
      <c r="B68" s="28"/>
      <c r="C68" s="29">
        <f>C66</f>
        <v>8722.38</v>
      </c>
      <c r="D68" s="74"/>
      <c r="E68" s="30">
        <f>E66</f>
        <v>411333.96</v>
      </c>
      <c r="F68" s="30"/>
      <c r="G68" s="30">
        <f>G66</f>
        <v>2789627.7</v>
      </c>
      <c r="H68" s="74"/>
      <c r="I68" s="73">
        <f>I66</f>
        <v>4.717214765952257E-05</v>
      </c>
      <c r="J68" s="75"/>
      <c r="K68" s="30">
        <f>K66</f>
        <v>1672.3</v>
      </c>
      <c r="L68" s="74"/>
      <c r="M68" s="30">
        <f>M66</f>
        <v>296838.86</v>
      </c>
      <c r="N68" s="30"/>
      <c r="O68" s="30">
        <f>O66</f>
        <v>197925</v>
      </c>
      <c r="P68" s="74"/>
      <c r="Q68" s="73">
        <f>Q66</f>
        <v>7.909762828761264E-06</v>
      </c>
      <c r="R68" s="33"/>
      <c r="S68" s="31">
        <f>(K68-C68)/K68</f>
        <v>-4.215798600729534</v>
      </c>
    </row>
    <row r="69" spans="1:19" s="6" customFormat="1" ht="13.5" customHeight="1">
      <c r="A69" s="46"/>
      <c r="B69" s="45"/>
      <c r="C69" s="56"/>
      <c r="D69" s="9"/>
      <c r="E69" s="9"/>
      <c r="F69" s="9"/>
      <c r="G69" s="9"/>
      <c r="H69" s="9"/>
      <c r="I69" s="57"/>
      <c r="J69" s="67"/>
      <c r="Q69" s="65"/>
      <c r="R69" s="72"/>
      <c r="S69" s="57"/>
    </row>
    <row r="70" spans="1:19" ht="13.5" customHeight="1" thickBot="1">
      <c r="A70" s="46"/>
      <c r="B70" s="45"/>
      <c r="C70" s="56"/>
      <c r="D70" s="9"/>
      <c r="E70" s="9"/>
      <c r="F70" s="9"/>
      <c r="G70" s="9"/>
      <c r="H70" s="9"/>
      <c r="I70" s="57"/>
      <c r="J70" s="67"/>
      <c r="K70" s="6"/>
      <c r="L70" s="6"/>
      <c r="M70" s="6"/>
      <c r="N70" s="6"/>
      <c r="O70" s="6"/>
      <c r="P70" s="6"/>
      <c r="Q70" s="65"/>
      <c r="R70" s="72"/>
      <c r="S70" s="57"/>
    </row>
    <row r="71" spans="1:19" s="17" customFormat="1" ht="20.25" thickBot="1">
      <c r="A71" s="34" t="s">
        <v>18</v>
      </c>
      <c r="B71" s="35"/>
      <c r="C71" s="76">
        <f>C46+C60+C68</f>
        <v>184905297.57</v>
      </c>
      <c r="D71" s="77"/>
      <c r="E71" s="77">
        <f>E46+E60+E68</f>
        <v>1752854663.42</v>
      </c>
      <c r="F71" s="77"/>
      <c r="G71" s="77">
        <f>G46+G60+G68</f>
        <v>1406985989.2</v>
      </c>
      <c r="H71" s="77"/>
      <c r="I71" s="78">
        <f>I46+I60+I68</f>
        <v>1</v>
      </c>
      <c r="J71" s="79"/>
      <c r="K71" s="77">
        <f>K46+K60+K68</f>
        <v>211422268.43</v>
      </c>
      <c r="L71" s="77"/>
      <c r="M71" s="77">
        <f>M46+M60+M68</f>
        <v>1925217620.04</v>
      </c>
      <c r="N71" s="77"/>
      <c r="O71" s="77">
        <f>O46+O60+O68</f>
        <v>1608890966.63</v>
      </c>
      <c r="P71" s="77"/>
      <c r="Q71" s="78">
        <f>Q46+Q60+Q68</f>
        <v>0.9999999999999998</v>
      </c>
      <c r="R71" s="33"/>
      <c r="S71" s="78">
        <f>(K71-C71)/K71</f>
        <v>0.12542184442969187</v>
      </c>
    </row>
    <row r="72" spans="1:10" s="17" customFormat="1" ht="13.5" customHeight="1">
      <c r="A72" s="11"/>
      <c r="B72" s="16"/>
      <c r="C72" s="13"/>
      <c r="D72" s="13"/>
      <c r="E72" s="13"/>
      <c r="F72" s="13"/>
      <c r="G72" s="13"/>
      <c r="H72" s="13"/>
      <c r="I72" s="14"/>
      <c r="J72" s="8"/>
    </row>
    <row r="73" spans="1:10" s="17" customFormat="1" ht="13.5" customHeight="1">
      <c r="A73" s="11"/>
      <c r="B73" s="16"/>
      <c r="C73" s="13"/>
      <c r="D73" s="13"/>
      <c r="E73" s="13"/>
      <c r="F73" s="13"/>
      <c r="G73" s="13"/>
      <c r="H73" s="13"/>
      <c r="I73" s="14"/>
      <c r="J73" s="8"/>
    </row>
    <row r="74" spans="1:10" ht="13.5" customHeight="1">
      <c r="A74" s="4"/>
      <c r="B74" s="4"/>
      <c r="C74" s="4"/>
      <c r="D74" s="4"/>
      <c r="E74" s="4"/>
      <c r="F74" s="4"/>
      <c r="G74" s="4"/>
      <c r="H74" s="4"/>
      <c r="I74" s="7"/>
      <c r="J74" s="15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8"/>
    </row>
    <row r="76" spans="1:10" ht="13.5" customHeight="1">
      <c r="A76" s="18"/>
      <c r="B76" s="18"/>
      <c r="C76" s="19"/>
      <c r="D76" s="19"/>
      <c r="E76" s="19"/>
      <c r="F76" s="19"/>
      <c r="G76" s="20"/>
      <c r="H76" s="20"/>
      <c r="I76" s="21"/>
      <c r="J76" s="8"/>
    </row>
    <row r="77" spans="1:10" ht="13.5" customHeight="1">
      <c r="A77" s="18"/>
      <c r="B77" s="18"/>
      <c r="C77" s="19"/>
      <c r="D77" s="19"/>
      <c r="E77" s="19"/>
      <c r="F77" s="19"/>
      <c r="G77" s="20"/>
      <c r="H77" s="20"/>
      <c r="I77" s="21"/>
      <c r="J77" s="1"/>
    </row>
    <row r="78" spans="1:10" ht="13.5" customHeight="1">
      <c r="A78" s="22"/>
      <c r="B78" s="23"/>
      <c r="C78" s="24"/>
      <c r="D78" s="24"/>
      <c r="G78" s="22"/>
      <c r="H78" s="22"/>
      <c r="I78" s="25"/>
      <c r="J78" s="1"/>
    </row>
    <row r="79" spans="1:10" ht="13.5" customHeight="1">
      <c r="A79" s="22"/>
      <c r="B79" s="23"/>
      <c r="C79" s="24"/>
      <c r="D79" s="24"/>
      <c r="G79" s="22"/>
      <c r="H79" s="22"/>
      <c r="I79" s="25"/>
      <c r="J79" s="1"/>
    </row>
    <row r="80" spans="3:10" ht="13.5" customHeight="1">
      <c r="C80" s="24"/>
      <c r="D80" s="24"/>
      <c r="J80" s="1"/>
    </row>
    <row r="81" ht="13.5" customHeight="1">
      <c r="J81" s="1"/>
    </row>
    <row r="82" spans="3:10" ht="13.5" customHeight="1">
      <c r="C82" s="24"/>
      <c r="D82" s="24"/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spans="2:10" ht="13.5" customHeight="1">
      <c r="B89" s="23"/>
      <c r="J89" s="1"/>
    </row>
    <row r="90" spans="2:10" ht="13.5" customHeight="1">
      <c r="B90" s="23"/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  <row r="102" ht="13.5" customHeight="1">
      <c r="J102" s="1"/>
    </row>
    <row r="103" ht="13.5" customHeight="1">
      <c r="J103" s="1"/>
    </row>
  </sheetData>
  <sheetProtection/>
  <mergeCells count="6">
    <mergeCell ref="A60:B60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2018-08-20T21:46:05Z</cp:lastPrinted>
  <dcterms:created xsi:type="dcterms:W3CDTF">2009-02-19T19:53:26Z</dcterms:created>
  <dcterms:modified xsi:type="dcterms:W3CDTF">2018-08-20T21:46:33Z</dcterms:modified>
  <cp:category/>
  <cp:version/>
  <cp:contentType/>
  <cp:contentStatus/>
</cp:coreProperties>
</file>