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<sst xmlns="http://schemas.openxmlformats.org/spreadsheetml/2006/main" count="52" uniqueCount="48">
  <si>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</si>
  <si>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</si>
  <si>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</si>
  <si>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</si>
  <si>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</si>
  <si>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</si>
  <si>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</si>
  <si>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</si>
  <si>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</si>
  <si>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</si>
  <si>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</si>
  <si>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</si>
  <si>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</si>
  <si>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</si>
  <si>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</si>
  <si>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</si>
  <si>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</si>
  <si>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</si>
  <si>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</si>
  <si>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</si>
  <si>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</si>
  <si>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</si>
  <si>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</si>
  <si>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</si>
  <si>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</si>
  <si>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</si>
  <si>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</si>
  <si>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</si>
  <si>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</si>
  <si>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</si>
  <si>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</si>
  <si>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</si>
  <si>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</si>
  <si>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</si>
  <si>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</si>
  <si>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</si>
  <si>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</si>
  <si>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</si>
  <si>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</si>
  <si>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</si>
  <si>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</si>
  <si>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</si>
  <si>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</si>
  <si>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</si>
  <si>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ABRIL</t>
  </si>
  <si>
    <t>COMPARATIVO MES ABRIL DE  2017 VS MES DE ABRIL 2018</t>
  </si>
  <si>
    <t>2018 VS 2017</t>
  </si>
  <si>
    <t>GASTOS DE EJECUCIÓN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</si>
</sst>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O68" sqref="O68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ABRIL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44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ABRIL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27309881.65</v>
      </c>
      <c r="D13" s="9"/>
      <c r="E13" s="9">
        <v>131148467</v>
      </c>
      <c r="F13" s="9"/>
      <c r="G13" s="9">
        <v>86911505.48</v>
      </c>
      <c r="H13" s="9"/>
      <c r="I13" s="68">
        <f>C13/$C$68</f>
        <v>0.18017046830492714</v>
      </c>
      <c r="J13" s="67"/>
      <c r="K13" s="9">
        <v>40433560.04</v>
      </c>
      <c r="L13" s="9"/>
      <c r="M13" s="9">
        <v>146588311.16</v>
      </c>
      <c r="N13" s="9"/>
      <c r="O13" s="9">
        <v>95825703.73</v>
      </c>
      <c r="P13" s="9"/>
      <c r="Q13" s="68">
        <f>K13/$K$68</f>
        <v>0.20227343995152333</v>
      </c>
      <c r="R13" s="72"/>
      <c r="S13" s="57">
        <f>(K13-C13)/K13</f>
        <v>0.32457390289197996</v>
      </c>
    </row>
    <row r="14" spans="1:19" ht="13.5" customHeight="1">
      <c r="A14" s="44" t="s">
        <v>6</v>
      </c>
      <c r="B14" s="45"/>
      <c r="C14" s="9">
        <v>13088756</v>
      </c>
      <c r="D14" s="9"/>
      <c r="E14" s="9">
        <f>540069327+C14</f>
        <v>553158083</v>
      </c>
      <c r="F14" s="9"/>
      <c r="G14" s="9">
        <v>531867385.41</v>
      </c>
      <c r="H14" s="9"/>
      <c r="I14" s="68">
        <f>C14/$C$68</f>
        <v>0.08634996402662642</v>
      </c>
      <c r="J14" s="67"/>
      <c r="K14" s="9">
        <v>19392173.06</v>
      </c>
      <c r="L14" s="9"/>
      <c r="M14" s="9">
        <f>561940863+K14</f>
        <v>581333036.06</v>
      </c>
      <c r="N14" s="9"/>
      <c r="O14" s="9">
        <v>564274032</v>
      </c>
      <c r="P14" s="9"/>
      <c r="Q14" s="68">
        <f>K14/$K$68</f>
        <v>0.0970115307457715</v>
      </c>
      <c r="R14" s="72"/>
      <c r="S14" s="57">
        <f>(K14-C14)/K14</f>
        <v>0.3250495465617508</v>
      </c>
    </row>
    <row r="15" spans="1:19" ht="13.5" customHeight="1">
      <c r="A15" s="44" t="s">
        <v>7</v>
      </c>
      <c r="B15" s="45"/>
      <c r="C15" s="9">
        <v>9035.25</v>
      </c>
      <c r="D15" s="9"/>
      <c r="E15" s="9">
        <v>232389.71</v>
      </c>
      <c r="F15" s="9"/>
      <c r="G15" s="9">
        <v>247023.96</v>
      </c>
      <c r="H15" s="9"/>
      <c r="I15" s="99">
        <f>C15/$C$68</f>
        <v>5.9607919382986165E-05</v>
      </c>
      <c r="J15" s="67"/>
      <c r="K15" s="9">
        <v>82714.62</v>
      </c>
      <c r="L15" s="9"/>
      <c r="M15" s="9">
        <v>228864.56</v>
      </c>
      <c r="N15" s="9"/>
      <c r="O15" s="9">
        <v>243503</v>
      </c>
      <c r="P15" s="9"/>
      <c r="Q15" s="99">
        <f>K15/$K$68</f>
        <v>0.0004137892064199022</v>
      </c>
      <c r="R15" s="72"/>
      <c r="S15" s="57">
        <f>(K15-C15)/K15</f>
        <v>0.8907659855053436</v>
      </c>
    </row>
    <row r="16" spans="1:19" ht="13.5" customHeight="1">
      <c r="A16" s="44" t="s">
        <v>43</v>
      </c>
      <c r="B16" s="45"/>
      <c r="C16" s="9">
        <v>317</v>
      </c>
      <c r="D16" s="9"/>
      <c r="E16" s="9">
        <v>359</v>
      </c>
      <c r="F16" s="9"/>
      <c r="G16" s="9">
        <v>0</v>
      </c>
      <c r="H16" s="9"/>
      <c r="I16" s="99">
        <f>C16/$C$68</f>
        <v>2.091332331081776E-06</v>
      </c>
      <c r="J16" s="67"/>
      <c r="K16" s="9">
        <v>348.36</v>
      </c>
      <c r="L16" s="9"/>
      <c r="M16" s="9">
        <v>2383.11</v>
      </c>
      <c r="N16" s="9"/>
      <c r="O16" s="9">
        <v>1663921</v>
      </c>
      <c r="P16" s="9"/>
      <c r="Q16" s="99">
        <f>K16/$K$68</f>
        <v>1.7427101514633947E-06</v>
      </c>
      <c r="R16" s="72"/>
      <c r="S16" s="57">
        <f>(K16-C16)/K16</f>
        <v>0.09002181651165464</v>
      </c>
    </row>
    <row r="17" spans="1:19" ht="13.5" customHeight="1">
      <c r="A17" s="44" t="s">
        <v>47</v>
      </c>
      <c r="B17" s="45"/>
      <c r="C17" s="10">
        <v>0</v>
      </c>
      <c r="D17" s="9"/>
      <c r="E17" s="10">
        <v>0</v>
      </c>
      <c r="F17" s="9"/>
      <c r="G17" s="10">
        <v>0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322925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40407989.9</v>
      </c>
      <c r="D18" s="12"/>
      <c r="E18" s="9">
        <f>SUM(E13:E17)</f>
        <v>684539298.71</v>
      </c>
      <c r="F18" s="9"/>
      <c r="G18" s="9">
        <f>SUM(G13:G17)</f>
        <v>619025914.85</v>
      </c>
      <c r="H18" s="9"/>
      <c r="I18" s="68">
        <f>SUM(I13:I17)</f>
        <v>0.2665821315832676</v>
      </c>
      <c r="J18" s="67"/>
      <c r="K18" s="9">
        <f>SUM(K13:K17)</f>
        <v>59908796.07999999</v>
      </c>
      <c r="L18" s="12"/>
      <c r="M18" s="9">
        <f>SUM(M13:M17)</f>
        <v>728152594.8899999</v>
      </c>
      <c r="N18" s="9"/>
      <c r="O18" s="9">
        <f>SUM(O13:O17)</f>
        <v>662330084.73</v>
      </c>
      <c r="P18" s="9"/>
      <c r="Q18" s="68">
        <f>SUM(Q13:Q17)</f>
        <v>0.29970050261386616</v>
      </c>
      <c r="R18" s="72"/>
      <c r="S18" s="57">
        <f>(K18-C18)/K18</f>
        <v>0.3255082301096376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3579056.94</v>
      </c>
      <c r="D21" s="9"/>
      <c r="E21" s="9">
        <v>5069899.65</v>
      </c>
      <c r="F21" s="9"/>
      <c r="G21" s="9">
        <v>5583106.29</v>
      </c>
      <c r="H21" s="9"/>
      <c r="I21" s="68">
        <f>C21/$C$68</f>
        <v>0.02361197947446248</v>
      </c>
      <c r="J21" s="67"/>
      <c r="K21" s="9">
        <v>0</v>
      </c>
      <c r="L21" s="9"/>
      <c r="M21" s="9">
        <v>0</v>
      </c>
      <c r="N21" s="9"/>
      <c r="O21" s="9">
        <v>2299899</v>
      </c>
      <c r="P21" s="9"/>
      <c r="Q21" s="68">
        <f>K21/$K$68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1106601.79</v>
      </c>
      <c r="D22" s="9"/>
      <c r="E22" s="9">
        <v>7754179.99</v>
      </c>
      <c r="F22" s="9"/>
      <c r="G22" s="9">
        <v>3287839.06</v>
      </c>
      <c r="H22" s="9"/>
      <c r="I22" s="68">
        <f>C22/$C$68</f>
        <v>0.007300542905551943</v>
      </c>
      <c r="J22" s="67"/>
      <c r="K22" s="9">
        <v>6551452.72</v>
      </c>
      <c r="L22" s="9"/>
      <c r="M22" s="9">
        <v>8772294.17</v>
      </c>
      <c r="N22" s="9"/>
      <c r="O22" s="9">
        <v>5266786</v>
      </c>
      <c r="P22" s="9"/>
      <c r="Q22" s="68">
        <f>K22/$K$68</f>
        <v>0.032774380416742646</v>
      </c>
      <c r="R22" s="72"/>
      <c r="S22" s="57">
        <f>(K22-C22)/K22</f>
        <v>0.8310906241264915</v>
      </c>
    </row>
    <row r="23" spans="1:19" s="6" customFormat="1" ht="13.5" customHeight="1">
      <c r="A23" s="44" t="s">
        <v>10</v>
      </c>
      <c r="B23" s="45"/>
      <c r="C23" s="9">
        <v>1228973.81</v>
      </c>
      <c r="D23" s="9"/>
      <c r="E23" s="9">
        <v>9221941.88</v>
      </c>
      <c r="F23" s="9"/>
      <c r="G23" s="9">
        <v>10908419.8</v>
      </c>
      <c r="H23" s="9"/>
      <c r="I23" s="68">
        <f>C23/$C$68</f>
        <v>0.008107863289923505</v>
      </c>
      <c r="J23" s="67"/>
      <c r="K23" s="9">
        <v>3109969.35</v>
      </c>
      <c r="L23" s="9"/>
      <c r="M23" s="9">
        <v>10940423.13</v>
      </c>
      <c r="N23" s="9"/>
      <c r="O23" s="9">
        <v>11944488.9</v>
      </c>
      <c r="P23" s="9"/>
      <c r="Q23" s="68">
        <f>K23/$K$68</f>
        <v>0.015557972089175035</v>
      </c>
      <c r="R23" s="72"/>
      <c r="S23" s="57">
        <f>(K23-C23)/K23</f>
        <v>0.6048276778033198</v>
      </c>
    </row>
    <row r="24" spans="1:19" s="6" customFormat="1" ht="13.5" customHeight="1">
      <c r="A24" s="46" t="s">
        <v>9</v>
      </c>
      <c r="B24" s="45"/>
      <c r="C24" s="9">
        <v>686323.5</v>
      </c>
      <c r="D24" s="9"/>
      <c r="E24" s="9">
        <f>7348816+C24</f>
        <v>8035139.5</v>
      </c>
      <c r="F24" s="9"/>
      <c r="G24" s="9">
        <v>4066944.32</v>
      </c>
      <c r="H24" s="9"/>
      <c r="I24" s="68">
        <f>C24/$C$68</f>
        <v>0.004527856546155215</v>
      </c>
      <c r="J24" s="67"/>
      <c r="K24" s="9">
        <v>395861</v>
      </c>
      <c r="L24" s="9"/>
      <c r="M24" s="9">
        <f>8599887+K24</f>
        <v>8995748</v>
      </c>
      <c r="N24" s="9"/>
      <c r="O24" s="9">
        <v>6223167</v>
      </c>
      <c r="P24" s="9"/>
      <c r="Q24" s="68">
        <f>K24/$K$68</f>
        <v>0.0019803392561386236</v>
      </c>
      <c r="R24" s="72"/>
      <c r="S24" s="57">
        <f>(K24-C24)/K24</f>
        <v>-0.7337487148266689</v>
      </c>
    </row>
    <row r="25" spans="1:19" s="6" customFormat="1" ht="13.5" customHeight="1">
      <c r="A25" s="47" t="s">
        <v>22</v>
      </c>
      <c r="B25" s="45"/>
      <c r="C25" s="9">
        <v>1137137.13</v>
      </c>
      <c r="D25" s="9"/>
      <c r="E25" s="9">
        <v>7630020.31</v>
      </c>
      <c r="F25" s="9"/>
      <c r="G25" s="9">
        <v>5199228.82</v>
      </c>
      <c r="H25" s="9"/>
      <c r="I25" s="68">
        <f>C25/$C$68</f>
        <v>0.007501992570481199</v>
      </c>
      <c r="J25" s="67"/>
      <c r="K25" s="9">
        <v>1234318.49</v>
      </c>
      <c r="L25" s="9"/>
      <c r="M25" s="9">
        <v>7604571.84</v>
      </c>
      <c r="N25" s="9"/>
      <c r="O25" s="9">
        <v>8125133</v>
      </c>
      <c r="P25" s="9"/>
      <c r="Q25" s="68">
        <f>K25/$K$68</f>
        <v>0.006174817323062259</v>
      </c>
      <c r="R25" s="72"/>
      <c r="S25" s="57">
        <f>(K25-C25)/K25</f>
        <v>0.078732807445832</v>
      </c>
    </row>
    <row r="26" spans="1:19" s="6" customFormat="1" ht="13.5" customHeight="1">
      <c r="A26" s="44" t="s">
        <v>25</v>
      </c>
      <c r="B26" s="45"/>
      <c r="C26" s="9">
        <v>53625</v>
      </c>
      <c r="D26" s="9"/>
      <c r="E26" s="9">
        <v>53625</v>
      </c>
      <c r="F26" s="9"/>
      <c r="G26" s="9"/>
      <c r="H26" s="9"/>
      <c r="I26" s="68">
        <f>C26/$C$68</f>
        <v>0.000353778221622272</v>
      </c>
      <c r="J26" s="67"/>
      <c r="K26" s="9">
        <v>2966.76</v>
      </c>
      <c r="L26" s="9"/>
      <c r="M26" s="9">
        <v>15134.58</v>
      </c>
      <c r="N26" s="9"/>
      <c r="O26" s="9">
        <v>12624</v>
      </c>
      <c r="P26" s="9"/>
      <c r="Q26" s="68">
        <f>K26/$K$68</f>
        <v>1.4841551179686362E-05</v>
      </c>
      <c r="R26" s="72"/>
      <c r="S26" s="57">
        <f>(K26-C26)/K26</f>
        <v>-17.07527403632245</v>
      </c>
    </row>
    <row r="27" spans="1:19" ht="13.5" customHeight="1">
      <c r="A27" s="44" t="s">
        <v>47</v>
      </c>
      <c r="B27" s="45"/>
      <c r="C27" s="9">
        <v>0</v>
      </c>
      <c r="D27" s="9"/>
      <c r="E27" s="9">
        <v>0</v>
      </c>
      <c r="F27" s="9"/>
      <c r="G27" s="9">
        <v>0</v>
      </c>
      <c r="H27" s="9"/>
      <c r="I27" s="68">
        <f>C27/$C$68</f>
        <v>0</v>
      </c>
      <c r="J27" s="67"/>
      <c r="K27" s="9">
        <v>0</v>
      </c>
      <c r="L27" s="9"/>
      <c r="M27" s="9">
        <v>0</v>
      </c>
      <c r="N27" s="9"/>
      <c r="O27" s="9">
        <v>53192</v>
      </c>
      <c r="P27" s="9"/>
      <c r="Q27" s="68">
        <f>K27/$K$68</f>
        <v>0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7791718.170000001</v>
      </c>
      <c r="D28" s="9"/>
      <c r="E28" s="102">
        <f>SUM(E21:E27)</f>
        <v>37764806.330000006</v>
      </c>
      <c r="F28" s="9"/>
      <c r="G28" s="102">
        <f>SUM(G21:G27)</f>
        <v>29045538.29</v>
      </c>
      <c r="H28" s="9"/>
      <c r="I28" s="103">
        <f>SUM(I21:I27)</f>
        <v>0.051404013008196615</v>
      </c>
      <c r="J28" s="67"/>
      <c r="K28" s="102">
        <f>SUM(K21:K27)</f>
        <v>11294568.32</v>
      </c>
      <c r="L28" s="9"/>
      <c r="M28" s="102">
        <f>SUM(M21:M27)</f>
        <v>36328171.72</v>
      </c>
      <c r="N28" s="9"/>
      <c r="O28" s="102">
        <f>SUM(O21:O27)</f>
        <v>33925289.9</v>
      </c>
      <c r="P28" s="9"/>
      <c r="Q28" s="103">
        <f>SUM(Q21:Q27)</f>
        <v>0.05650235063629824</v>
      </c>
      <c r="R28" s="72"/>
      <c r="S28" s="104">
        <f>(K28-C28)/K28</f>
        <v>0.31013581491178227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603369.96</v>
      </c>
      <c r="D31" s="9"/>
      <c r="E31" s="9">
        <v>3825008.91</v>
      </c>
      <c r="F31" s="9"/>
      <c r="G31" s="9">
        <v>3028300.04</v>
      </c>
      <c r="H31" s="9"/>
      <c r="I31" s="68">
        <f>C31/$C$68</f>
        <v>0.003980590236440119</v>
      </c>
      <c r="J31" s="67"/>
      <c r="K31" s="9">
        <v>967662.88</v>
      </c>
      <c r="L31" s="9"/>
      <c r="M31" s="9">
        <v>3725589.35</v>
      </c>
      <c r="N31" s="9"/>
      <c r="O31" s="9">
        <v>3336282</v>
      </c>
      <c r="P31" s="9"/>
      <c r="Q31" s="68">
        <f>K31/$K$68</f>
        <v>0.004840842588616101</v>
      </c>
      <c r="R31" s="72"/>
      <c r="S31" s="57">
        <f>(K31-C31)/K31</f>
        <v>0.37646677115484684</v>
      </c>
    </row>
    <row r="32" spans="1:19" ht="13.5" customHeight="1">
      <c r="A32" s="44" t="s">
        <v>11</v>
      </c>
      <c r="B32" s="45"/>
      <c r="C32" s="9">
        <v>3869168</v>
      </c>
      <c r="D32" s="9"/>
      <c r="E32" s="9">
        <v>4159889.14</v>
      </c>
      <c r="F32" s="9"/>
      <c r="G32" s="9">
        <v>9420.88</v>
      </c>
      <c r="H32" s="9"/>
      <c r="I32" s="68">
        <f>C32/$C$68</f>
        <v>0.02552591839995903</v>
      </c>
      <c r="J32" s="67"/>
      <c r="K32" s="9">
        <v>25865.14</v>
      </c>
      <c r="L32" s="9"/>
      <c r="M32" s="9">
        <v>49469.18</v>
      </c>
      <c r="N32" s="9"/>
      <c r="O32" s="9">
        <v>4263604</v>
      </c>
      <c r="P32" s="9"/>
      <c r="Q32" s="68">
        <f>K32/$K$68</f>
        <v>0.0001293932772046788</v>
      </c>
      <c r="R32" s="72"/>
      <c r="S32" s="57">
        <f>(K32-C32)/K32</f>
        <v>-148.590066011628</v>
      </c>
    </row>
    <row r="33" spans="1:19" ht="13.5" customHeight="1">
      <c r="A33" s="44" t="s">
        <v>12</v>
      </c>
      <c r="B33" s="45"/>
      <c r="C33" s="9">
        <v>5973332.05</v>
      </c>
      <c r="D33" s="9"/>
      <c r="E33" s="9">
        <v>19649235.68</v>
      </c>
      <c r="F33" s="9"/>
      <c r="G33" s="9">
        <v>5372001.21</v>
      </c>
      <c r="H33" s="9"/>
      <c r="I33" s="68">
        <f>C33/$C$68</f>
        <v>0.03940764176798732</v>
      </c>
      <c r="J33" s="67"/>
      <c r="K33" s="9">
        <v>9267736.42</v>
      </c>
      <c r="L33" s="9"/>
      <c r="M33" s="9">
        <v>33419391.43</v>
      </c>
      <c r="N33" s="9"/>
      <c r="O33" s="9">
        <v>9613428</v>
      </c>
      <c r="P33" s="9"/>
      <c r="Q33" s="68">
        <f>K33/$K$68</f>
        <v>0.04636289568326162</v>
      </c>
      <c r="R33" s="72"/>
      <c r="S33" s="57">
        <f>(K33-C33)/K33</f>
        <v>0.3554702271085953</v>
      </c>
    </row>
    <row r="34" spans="1:19" ht="13.5" customHeight="1">
      <c r="A34" s="44" t="s">
        <v>13</v>
      </c>
      <c r="B34" s="45"/>
      <c r="C34" s="10">
        <v>613300.01</v>
      </c>
      <c r="D34" s="9"/>
      <c r="E34" s="10">
        <v>2692384.39</v>
      </c>
      <c r="F34" s="9"/>
      <c r="G34" s="10">
        <v>2254997.96</v>
      </c>
      <c r="H34" s="9"/>
      <c r="I34" s="69">
        <f>C34/$C$68</f>
        <v>0.004046101386642828</v>
      </c>
      <c r="J34" s="67"/>
      <c r="K34" s="10">
        <v>1140450.55</v>
      </c>
      <c r="L34" s="9"/>
      <c r="M34" s="10">
        <v>3051577.17</v>
      </c>
      <c r="N34" s="9"/>
      <c r="O34" s="10">
        <v>2668745</v>
      </c>
      <c r="P34" s="9"/>
      <c r="Q34" s="69">
        <f>K34/$K$68</f>
        <v>0.005705232376642014</v>
      </c>
      <c r="R34" s="72"/>
      <c r="S34" s="58">
        <f>(K34-C34)/K34</f>
        <v>0.46223007214122525</v>
      </c>
    </row>
    <row r="35" spans="1:19" s="6" customFormat="1" ht="13.5" customHeight="1">
      <c r="A35" s="46"/>
      <c r="B35" s="45"/>
      <c r="C35" s="9">
        <f>SUM(C31:C34)</f>
        <v>11059170.02</v>
      </c>
      <c r="D35" s="9"/>
      <c r="E35" s="9">
        <f>SUM(E31:E34)</f>
        <v>30326518.12</v>
      </c>
      <c r="F35" s="9"/>
      <c r="G35" s="9">
        <f>SUM(G31:G34)</f>
        <v>10664720.09</v>
      </c>
      <c r="H35" s="9"/>
      <c r="I35" s="68">
        <f>SUM(I31:I34)</f>
        <v>0.0729602517910293</v>
      </c>
      <c r="J35" s="67"/>
      <c r="K35" s="9">
        <f>SUM(K31:L34)</f>
        <v>11401714.99</v>
      </c>
      <c r="L35" s="9"/>
      <c r="M35" s="9">
        <f>SUM(M31:M34)</f>
        <v>40246027.13</v>
      </c>
      <c r="N35" s="9"/>
      <c r="O35" s="9">
        <f>SUM(O31:O34)</f>
        <v>19882059</v>
      </c>
      <c r="P35" s="9"/>
      <c r="Q35" s="68">
        <f>SUM(Q31:Q34)</f>
        <v>0.057038363925724415</v>
      </c>
      <c r="R35" s="72"/>
      <c r="S35" s="57">
        <f>(K35-C35)/K35</f>
        <v>0.030043284742728046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2733889.17</v>
      </c>
      <c r="D38" s="9"/>
      <c r="E38" s="9">
        <f>7763205+C38</f>
        <v>10497094.17</v>
      </c>
      <c r="F38" s="9"/>
      <c r="G38" s="9">
        <v>11977461.3</v>
      </c>
      <c r="H38" s="9"/>
      <c r="I38" s="68">
        <f>C38/$C$68</f>
        <v>0.01803618552307672</v>
      </c>
      <c r="J38" s="67"/>
      <c r="K38" s="9">
        <v>2371432.52</v>
      </c>
      <c r="L38" s="9"/>
      <c r="M38" s="9">
        <f>8416138+K38</f>
        <v>10787570.52</v>
      </c>
      <c r="N38" s="9"/>
      <c r="O38" s="9">
        <v>14714329</v>
      </c>
      <c r="P38" s="9"/>
      <c r="Q38" s="68">
        <f>K38/$K$68</f>
        <v>0.011863358382461879</v>
      </c>
      <c r="R38" s="72"/>
      <c r="S38" s="57">
        <f>(K38-C38)/K38</f>
        <v>-0.15284291116999607</v>
      </c>
    </row>
    <row r="39" spans="1:19" ht="13.5" customHeight="1">
      <c r="A39" s="44" t="s">
        <v>14</v>
      </c>
      <c r="B39" s="45"/>
      <c r="C39" s="9">
        <v>105964.75</v>
      </c>
      <c r="D39" s="9"/>
      <c r="E39" s="9">
        <v>1500848.28</v>
      </c>
      <c r="F39" s="9"/>
      <c r="G39" s="9">
        <v>0</v>
      </c>
      <c r="H39" s="9"/>
      <c r="I39" s="68">
        <f>C39/$C$68</f>
        <v>0.000699077311135639</v>
      </c>
      <c r="J39" s="67"/>
      <c r="K39" s="9">
        <v>255322.85</v>
      </c>
      <c r="L39" s="9"/>
      <c r="M39" s="9">
        <v>350153.84</v>
      </c>
      <c r="N39" s="9"/>
      <c r="O39" s="9">
        <v>0</v>
      </c>
      <c r="P39" s="9"/>
      <c r="Q39" s="68">
        <f>K39/$K$68</f>
        <v>0.0012772813256274132</v>
      </c>
      <c r="R39" s="72"/>
      <c r="S39" s="57">
        <f>(K39-C39)/K39</f>
        <v>0.5849774119315996</v>
      </c>
    </row>
    <row r="40" spans="1:19" ht="13.5" customHeight="1">
      <c r="A40" s="44" t="s">
        <v>15</v>
      </c>
      <c r="B40" s="45"/>
      <c r="C40" s="9">
        <v>1030077.89</v>
      </c>
      <c r="D40" s="9"/>
      <c r="E40" s="9">
        <v>6394405.66</v>
      </c>
      <c r="F40" s="9"/>
      <c r="G40" s="9">
        <v>4341771.99</v>
      </c>
      <c r="H40" s="9"/>
      <c r="I40" s="99">
        <f>C40/$C$68</f>
        <v>0.006795694621102514</v>
      </c>
      <c r="J40" s="67"/>
      <c r="K40" s="9">
        <v>1723058.32</v>
      </c>
      <c r="L40" s="9"/>
      <c r="M40" s="9">
        <v>6104626.36</v>
      </c>
      <c r="N40" s="9"/>
      <c r="O40" s="9">
        <v>4358144</v>
      </c>
      <c r="P40" s="9"/>
      <c r="Q40" s="68">
        <f>K40/$K$68</f>
        <v>0.00861979339139816</v>
      </c>
      <c r="R40" s="72"/>
      <c r="S40" s="57">
        <f>(K40-C40)/K40</f>
        <v>0.4021804845235883</v>
      </c>
    </row>
    <row r="41" spans="1:19" ht="13.5" customHeight="1">
      <c r="A41" s="44"/>
      <c r="B41" s="45"/>
      <c r="C41" s="101">
        <f>SUM(C38:C40)</f>
        <v>3869931.81</v>
      </c>
      <c r="D41" s="9"/>
      <c r="E41" s="102">
        <f>SUM(E38:E40)</f>
        <v>18392348.11</v>
      </c>
      <c r="F41" s="9"/>
      <c r="G41" s="102">
        <f>SUM(G38:G40)</f>
        <v>16319233.290000001</v>
      </c>
      <c r="H41" s="9"/>
      <c r="I41" s="103">
        <f>SUM(I38:I40)</f>
        <v>0.025530957455314873</v>
      </c>
      <c r="J41" s="67"/>
      <c r="K41" s="102">
        <f>SUM(K38:K40)</f>
        <v>4349813.69</v>
      </c>
      <c r="L41" s="9"/>
      <c r="M41" s="102">
        <f>SUM(M38:M40)</f>
        <v>17242350.72</v>
      </c>
      <c r="N41" s="9"/>
      <c r="O41" s="102">
        <f>SUM(O38:O40)</f>
        <v>19072473</v>
      </c>
      <c r="P41" s="9"/>
      <c r="Q41" s="103">
        <f>SUM(Q38:Q40)</f>
        <v>0.021760433099487452</v>
      </c>
      <c r="R41" s="72"/>
      <c r="S41" s="104">
        <f>(K41-C41)/K41</f>
        <v>0.11032239865887229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63128809.900000006</v>
      </c>
      <c r="D43" s="30"/>
      <c r="E43" s="30">
        <f>E18+E28+E35+E41</f>
        <v>771022971.2700001</v>
      </c>
      <c r="F43" s="30"/>
      <c r="G43" s="30">
        <f>G18+G28+G35+G41</f>
        <v>675055406.52</v>
      </c>
      <c r="H43" s="30"/>
      <c r="I43" s="73">
        <f>I18+I28+I35+I41</f>
        <v>0.4164773538378084</v>
      </c>
      <c r="J43" s="32"/>
      <c r="K43" s="30">
        <f>K18+K28+K35+K41</f>
        <v>86954893.07999998</v>
      </c>
      <c r="L43" s="30"/>
      <c r="M43" s="30">
        <f>M18+M28+M35+M41</f>
        <v>821969144.4599999</v>
      </c>
      <c r="N43" s="30"/>
      <c r="O43" s="30">
        <f>O18+O28+O35+O41</f>
        <v>735209906.63</v>
      </c>
      <c r="P43" s="30"/>
      <c r="Q43" s="73">
        <f>Q18+Q28+Q35+Q41</f>
        <v>0.4350016502753763</v>
      </c>
      <c r="R43" s="33"/>
      <c r="S43" s="31">
        <f>(K43-C43)/K43</f>
        <v>0.2740050885702266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66448940.71</v>
      </c>
      <c r="D48" s="9"/>
      <c r="E48" s="9">
        <v>228022782.42</v>
      </c>
      <c r="F48" s="9"/>
      <c r="G48" s="9">
        <v>159745008.56</v>
      </c>
      <c r="H48" s="9"/>
      <c r="I48" s="68">
        <f aca="true" t="shared" si="0" ref="I48:I54">C48/$C$68</f>
        <v>0.43838112956769404</v>
      </c>
      <c r="J48" s="67"/>
      <c r="K48" s="9">
        <v>60143485.32</v>
      </c>
      <c r="L48" s="9"/>
      <c r="M48" s="9">
        <v>246627134.85</v>
      </c>
      <c r="N48" s="9"/>
      <c r="O48" s="9">
        <v>221431184</v>
      </c>
      <c r="P48" s="9"/>
      <c r="Q48" s="68">
        <f aca="true" t="shared" si="1" ref="Q48:Q54">K48/$K$68</f>
        <v>0.3008745619805766</v>
      </c>
      <c r="R48" s="72"/>
      <c r="S48" s="57">
        <f aca="true" t="shared" si="2" ref="S48:S55">(K48-C48)/K48</f>
        <v>-0.1048402059915739</v>
      </c>
    </row>
    <row r="49" spans="1:19" ht="13.5" customHeight="1">
      <c r="A49" s="47" t="s">
        <v>35</v>
      </c>
      <c r="B49" s="45"/>
      <c r="C49" s="9">
        <v>1154</v>
      </c>
      <c r="D49" s="9"/>
      <c r="E49" s="9">
        <v>75778417.01</v>
      </c>
      <c r="F49" s="9"/>
      <c r="G49" s="9">
        <v>69110328.67</v>
      </c>
      <c r="H49" s="9"/>
      <c r="I49" s="68">
        <f t="shared" si="0"/>
        <v>7.613241356682553E-06</v>
      </c>
      <c r="J49" s="67"/>
      <c r="K49" s="9">
        <v>18690697.18</v>
      </c>
      <c r="L49" s="9"/>
      <c r="M49" s="9">
        <v>87912651.81</v>
      </c>
      <c r="N49" s="9"/>
      <c r="O49" s="9">
        <v>97893648</v>
      </c>
      <c r="P49" s="9"/>
      <c r="Q49" s="68">
        <f t="shared" si="1"/>
        <v>0.09350231861727594</v>
      </c>
      <c r="R49" s="72"/>
      <c r="S49" s="57">
        <f t="shared" si="2"/>
        <v>0.9999382580548555</v>
      </c>
    </row>
    <row r="50" spans="1:19" ht="13.5" customHeight="1">
      <c r="A50" s="47" t="s">
        <v>36</v>
      </c>
      <c r="B50" s="45"/>
      <c r="C50" s="9">
        <v>6954219.68</v>
      </c>
      <c r="D50" s="9"/>
      <c r="E50" s="9">
        <v>34152321.43</v>
      </c>
      <c r="F50" s="9"/>
      <c r="G50" s="9">
        <v>25361235.99</v>
      </c>
      <c r="H50" s="9"/>
      <c r="I50" s="68">
        <f t="shared" si="0"/>
        <v>0.04587881531302574</v>
      </c>
      <c r="J50" s="67"/>
      <c r="K50" s="9">
        <v>791092.69</v>
      </c>
      <c r="L50" s="9"/>
      <c r="M50" s="9">
        <v>6882487.73</v>
      </c>
      <c r="N50" s="9"/>
      <c r="O50" s="9">
        <v>1055672</v>
      </c>
      <c r="P50" s="9"/>
      <c r="Q50" s="68">
        <f t="shared" si="1"/>
        <v>0.003957530318094742</v>
      </c>
      <c r="R50" s="72"/>
      <c r="S50" s="57">
        <f t="shared" si="2"/>
        <v>-7.790650916013395</v>
      </c>
    </row>
    <row r="51" spans="1:19" ht="13.5" customHeight="1">
      <c r="A51" s="47" t="s">
        <v>23</v>
      </c>
      <c r="B51" s="45"/>
      <c r="C51" s="9">
        <v>2000000</v>
      </c>
      <c r="D51" s="9"/>
      <c r="E51" s="9">
        <v>26812970.25</v>
      </c>
      <c r="F51" s="9"/>
      <c r="G51" s="9">
        <v>12482998.8</v>
      </c>
      <c r="H51" s="9"/>
      <c r="I51" s="68">
        <f>C51/$C$68</f>
        <v>0.013194525748150004</v>
      </c>
      <c r="J51" s="67"/>
      <c r="K51" s="9">
        <v>0</v>
      </c>
      <c r="L51" s="9"/>
      <c r="M51" s="9">
        <v>0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6699987.02</v>
      </c>
      <c r="D52" s="9"/>
      <c r="E52" s="9">
        <v>43330882.05</v>
      </c>
      <c r="F52" s="9"/>
      <c r="G52" s="9">
        <v>30075674.11</v>
      </c>
      <c r="H52" s="9"/>
      <c r="I52" s="68">
        <f t="shared" si="0"/>
        <v>0.044201575623830404</v>
      </c>
      <c r="J52" s="67"/>
      <c r="K52" s="9">
        <v>32168737.9</v>
      </c>
      <c r="L52" s="9"/>
      <c r="M52" s="9">
        <v>66716868.97</v>
      </c>
      <c r="N52" s="9"/>
      <c r="O52" s="9">
        <v>34702184</v>
      </c>
      <c r="P52" s="9"/>
      <c r="Q52" s="68">
        <f t="shared" si="1"/>
        <v>0.16092773595732932</v>
      </c>
      <c r="R52" s="72"/>
      <c r="S52" s="57">
        <f t="shared" si="2"/>
        <v>0.7917236591367796</v>
      </c>
    </row>
    <row r="53" spans="1:19" ht="13.5" customHeight="1">
      <c r="A53" s="47" t="s">
        <v>37</v>
      </c>
      <c r="B53" s="45"/>
      <c r="C53" s="9">
        <v>560572.89</v>
      </c>
      <c r="D53" s="9">
        <v>9485.48</v>
      </c>
      <c r="E53" s="9">
        <v>2239616.36</v>
      </c>
      <c r="F53" s="9"/>
      <c r="G53" s="9">
        <v>2123088.84</v>
      </c>
      <c r="H53" s="9"/>
      <c r="I53" s="68">
        <f t="shared" si="0"/>
        <v>0.00369824671540993</v>
      </c>
      <c r="J53" s="66"/>
      <c r="K53" s="9">
        <v>1110307.06</v>
      </c>
      <c r="L53" s="9">
        <v>9485.48</v>
      </c>
      <c r="M53" s="9">
        <v>2272757.01</v>
      </c>
      <c r="N53" s="9"/>
      <c r="O53" s="9">
        <v>2158432</v>
      </c>
      <c r="P53" s="9"/>
      <c r="Q53" s="68">
        <f t="shared" si="1"/>
        <v>0.005554436171499244</v>
      </c>
      <c r="R53" s="72"/>
      <c r="S53" s="57">
        <f t="shared" si="2"/>
        <v>0.4951190439156534</v>
      </c>
    </row>
    <row r="54" spans="1:19" ht="13.5" customHeight="1">
      <c r="A54" s="47" t="s">
        <v>38</v>
      </c>
      <c r="B54" s="45"/>
      <c r="C54" s="10">
        <v>5783885.23</v>
      </c>
      <c r="D54" s="9"/>
      <c r="E54" s="10">
        <v>22954372.94</v>
      </c>
      <c r="F54" s="9"/>
      <c r="G54" s="10">
        <v>23426075.3</v>
      </c>
      <c r="H54" s="9"/>
      <c r="I54" s="69">
        <f t="shared" si="0"/>
        <v>0.03815781129578976</v>
      </c>
      <c r="J54" s="66"/>
      <c r="K54" s="10">
        <v>15641.84</v>
      </c>
      <c r="L54" s="9"/>
      <c r="M54" s="10">
        <v>18786613.64</v>
      </c>
      <c r="N54" s="9"/>
      <c r="O54" s="10">
        <v>22964608</v>
      </c>
      <c r="P54" s="9"/>
      <c r="Q54" s="69">
        <f t="shared" si="1"/>
        <v>7.825006704433973E-05</v>
      </c>
      <c r="R54" s="72"/>
      <c r="S54" s="58">
        <f t="shared" si="2"/>
        <v>-368.7701312633297</v>
      </c>
    </row>
    <row r="55" spans="1:19" ht="13.5" customHeight="1">
      <c r="A55" s="47"/>
      <c r="B55" s="45"/>
      <c r="C55" s="9">
        <f>SUM(C48:C54)</f>
        <v>88448759.53</v>
      </c>
      <c r="D55" s="9"/>
      <c r="E55" s="9">
        <f>SUM(E48:E54)</f>
        <v>433291362.46000004</v>
      </c>
      <c r="F55" s="9"/>
      <c r="G55" s="9">
        <f>SUM(G48:G54)</f>
        <v>322324410.27000004</v>
      </c>
      <c r="H55" s="9"/>
      <c r="I55" s="68">
        <f>SUM(I48:I54)</f>
        <v>0.5835197175052566</v>
      </c>
      <c r="J55" s="67"/>
      <c r="K55" s="9">
        <f>SUM(K48:K54)</f>
        <v>112919961.99000001</v>
      </c>
      <c r="L55" s="9"/>
      <c r="M55" s="9">
        <f>SUM(M48:M54)</f>
        <v>429198514.01</v>
      </c>
      <c r="N55" s="9"/>
      <c r="O55" s="9">
        <f>SUM(O48:O54)</f>
        <v>380205728</v>
      </c>
      <c r="P55" s="9"/>
      <c r="Q55" s="68">
        <f>SUM(Q48:Q54)</f>
        <v>0.5648948331118201</v>
      </c>
      <c r="R55" s="72"/>
      <c r="S55" s="57">
        <f t="shared" si="2"/>
        <v>0.21671281170079684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88448759.53</v>
      </c>
      <c r="D57" s="30"/>
      <c r="E57" s="30">
        <f>E55</f>
        <v>433291362.46000004</v>
      </c>
      <c r="F57" s="30"/>
      <c r="G57" s="30">
        <f>G55</f>
        <v>322324410.27000004</v>
      </c>
      <c r="H57" s="30"/>
      <c r="I57" s="73">
        <f>I55</f>
        <v>0.5835197175052566</v>
      </c>
      <c r="J57" s="33"/>
      <c r="K57" s="30">
        <f>K55</f>
        <v>112919961.99000001</v>
      </c>
      <c r="L57" s="30"/>
      <c r="M57" s="30">
        <f>M55</f>
        <v>429198514.01</v>
      </c>
      <c r="N57" s="30"/>
      <c r="O57" s="30">
        <f>O55</f>
        <v>380205728</v>
      </c>
      <c r="P57" s="30"/>
      <c r="Q57" s="73">
        <f>Q55</f>
        <v>0.5648948331118201</v>
      </c>
      <c r="R57" s="33"/>
      <c r="S57" s="31">
        <f>(K57-C57)/K57</f>
        <v>0.21671281170079684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443.92</v>
      </c>
      <c r="D62" s="9"/>
      <c r="E62" s="10">
        <v>371468.49</v>
      </c>
      <c r="F62" s="9"/>
      <c r="G62" s="10">
        <v>2768008.01</v>
      </c>
      <c r="H62" s="9"/>
      <c r="I62" s="69">
        <f>C62/$C$68</f>
        <v>2.928656935059375E-06</v>
      </c>
      <c r="J62" s="66"/>
      <c r="K62" s="10">
        <v>20692.51</v>
      </c>
      <c r="L62" s="9"/>
      <c r="M62" s="10">
        <v>132560.76</v>
      </c>
      <c r="N62" s="9"/>
      <c r="O62" s="10">
        <v>113100</v>
      </c>
      <c r="P62" s="9"/>
      <c r="Q62" s="69">
        <f>K62/$K$68</f>
        <v>0.00010351661280358769</v>
      </c>
      <c r="R62" s="66"/>
      <c r="S62" s="58">
        <f>(K62-C62)/K62</f>
        <v>0.978546826847009</v>
      </c>
    </row>
    <row r="63" spans="1:19" s="6" customFormat="1" ht="13.5" customHeight="1">
      <c r="A63" s="48"/>
      <c r="B63" s="49"/>
      <c r="C63" s="9">
        <f>SUM(C62)</f>
        <v>443.92</v>
      </c>
      <c r="D63" s="9"/>
      <c r="E63" s="9">
        <f>SUM(E62)</f>
        <v>371468.49</v>
      </c>
      <c r="F63" s="9"/>
      <c r="G63" s="9">
        <f>SUM(G62)</f>
        <v>2768008.01</v>
      </c>
      <c r="H63" s="9"/>
      <c r="I63" s="68">
        <f>SUM(I62)</f>
        <v>2.928656935059375E-06</v>
      </c>
      <c r="J63" s="66"/>
      <c r="K63" s="9">
        <f>SUM(K62)</f>
        <v>20692.51</v>
      </c>
      <c r="L63" s="9"/>
      <c r="M63" s="9">
        <f>SUM(M62)</f>
        <v>132560.76</v>
      </c>
      <c r="N63" s="9"/>
      <c r="O63" s="9">
        <f>SUM(O62)</f>
        <v>113100</v>
      </c>
      <c r="P63" s="9"/>
      <c r="Q63" s="68">
        <f>SUM(Q62)</f>
        <v>0.00010351661280358769</v>
      </c>
      <c r="R63" s="66"/>
      <c r="S63" s="57">
        <f>(K63-C63)/K63</f>
        <v>0.978546826847009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443.92</v>
      </c>
      <c r="D65" s="74"/>
      <c r="E65" s="30">
        <f>E63</f>
        <v>371468.49</v>
      </c>
      <c r="F65" s="30"/>
      <c r="G65" s="30">
        <f>G63</f>
        <v>2768008.01</v>
      </c>
      <c r="H65" s="74"/>
      <c r="I65" s="73">
        <f>I63</f>
        <v>2.928656935059375E-06</v>
      </c>
      <c r="J65" s="75"/>
      <c r="K65" s="30">
        <f>K63</f>
        <v>20692.51</v>
      </c>
      <c r="L65" s="74"/>
      <c r="M65" s="30">
        <f>M63</f>
        <v>132560.76</v>
      </c>
      <c r="N65" s="30"/>
      <c r="O65" s="30">
        <f>O63</f>
        <v>113100</v>
      </c>
      <c r="P65" s="74"/>
      <c r="Q65" s="73">
        <f>Q63</f>
        <v>0.00010351661280358769</v>
      </c>
      <c r="R65" s="33"/>
      <c r="S65" s="31">
        <f>(K65-C65)/K65</f>
        <v>0.978546826847009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151578013.35</v>
      </c>
      <c r="D68" s="77"/>
      <c r="E68" s="77">
        <f>E43+E57+E65</f>
        <v>1204685802.22</v>
      </c>
      <c r="F68" s="77"/>
      <c r="G68" s="77">
        <f>G43+G57+G65</f>
        <v>1000147824.8</v>
      </c>
      <c r="H68" s="77"/>
      <c r="I68" s="78">
        <f>I43+I57+I65</f>
        <v>1</v>
      </c>
      <c r="J68" s="79"/>
      <c r="K68" s="77">
        <f>K43+K57+K65</f>
        <v>199895547.57999998</v>
      </c>
      <c r="L68" s="77"/>
      <c r="M68" s="77">
        <f>M43+M57+M65</f>
        <v>1251300219.2299998</v>
      </c>
      <c r="N68" s="77"/>
      <c r="O68" s="77">
        <f>O43+O57+O65</f>
        <v>1115528734.63</v>
      </c>
      <c r="P68" s="77"/>
      <c r="Q68" s="78">
        <f>Q43+Q57+Q65</f>
        <v>1</v>
      </c>
      <c r="R68" s="33"/>
      <c r="S68" s="78">
        <f>(K68-C68)/K68</f>
        <v>0.24171390916379906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2018-05-25T21:08:20Z</cp:lastPrinted>
  <dcterms:created xsi:type="dcterms:W3CDTF">2009-02-19T19:53:26Z</dcterms:created>
  <dcterms:modified xsi:type="dcterms:W3CDTF">2018-05-25T21:09:24Z</dcterms:modified>
  <cp:category/>
  <cp:version/>
  <cp:contentType/>
  <cp:contentStatus/>
</cp:coreProperties>
</file>