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2017'!$A$8:$J$77</definedName>
    <definedName name="A_impresión_IM">#REF!</definedName>
    <definedName name="_xlnm.Print_Area" localSheetId="0">'FEBRERO 2017'!$A$1:$S$70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<sst xmlns="http://schemas.openxmlformats.org/spreadsheetml/2006/main" count="54" uniqueCount="51">
  <si>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</si>
  <si>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</si>
  <si>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</si>
  <si>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</si>
  <si>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</si>
  <si>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</si>
  <si>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</si>
  <si>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</si>
  <si>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</si>
  <si>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</si>
  <si>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</si>
  <si>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</si>
  <si>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</si>
  <si>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</si>
  <si>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</si>
  <si>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</si>
  <si>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</si>
  <si>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</si>
  <si>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</si>
  <si>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</si>
  <si>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</si>
  <si>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</si>
  <si>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</si>
  <si>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</si>
  <si>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</si>
  <si>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</si>
  <si>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</si>
  <si>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</si>
  <si>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</si>
  <si>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</si>
  <si>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</si>
  <si>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</si>
  <si>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</si>
  <si>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</si>
  <si>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</si>
  <si>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</si>
  <si>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</si>
  <si>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</si>
  <si>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</si>
  <si>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</si>
  <si>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</si>
  <si>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</si>
  <si>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</si>
  <si>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</si>
  <si>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</si>
  <si>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</si>
  <si>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</si>
  <si>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FIDEICOMISO VALLE ORIENTE</t>
  </si>
  <si>
    <t>COMPARATIVO MES DICIEMBRE DE  2016 VS MES DE DICIEMBRE 2017</t>
  </si>
  <si>
    <t>DICIEMBRE</t>
  </si>
  <si>
    <t>FINANCIAMIENTO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</si>
</sst>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2"/>
  <sheetViews>
    <sheetView showGridLines="0" tabSelected="1" zoomScale="75" zoomScaleNormal="75" zoomScalePageLayoutView="0" workbookViewId="0" topLeftCell="A1">
      <selection activeCell="S71" sqref="S71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DICIEMBRE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DICIEMBRE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58014394.06</v>
      </c>
      <c r="D13" s="9"/>
      <c r="E13" s="9">
        <v>351890267.65</v>
      </c>
      <c r="F13" s="9"/>
      <c r="G13" s="9">
        <v>243248591.84</v>
      </c>
      <c r="H13" s="9"/>
      <c r="I13" s="68">
        <f aca="true" t="shared" si="0" ref="I13:I18">C13/$C$70</f>
        <v>0.3090594553883922</v>
      </c>
      <c r="J13" s="67"/>
      <c r="K13" s="9">
        <v>35608221.12</v>
      </c>
      <c r="L13" s="9"/>
      <c r="M13" s="9">
        <v>434664779.25</v>
      </c>
      <c r="N13" s="9"/>
      <c r="O13" s="9">
        <v>260689516.44</v>
      </c>
      <c r="P13" s="9"/>
      <c r="Q13" s="68">
        <f aca="true" t="shared" si="1" ref="Q13:Q18">K13/$K$70</f>
        <v>0.1811524214631015</v>
      </c>
      <c r="R13" s="72"/>
      <c r="S13" s="57">
        <f>(K13-C13)/K13</f>
        <v>-0.6292415693693605</v>
      </c>
    </row>
    <row r="14" spans="1:19" ht="13.5" customHeight="1">
      <c r="A14" s="44" t="s">
        <v>6</v>
      </c>
      <c r="B14" s="45"/>
      <c r="C14" s="9">
        <v>11265773.43</v>
      </c>
      <c r="D14" s="9"/>
      <c r="E14" s="9">
        <f>521882574+C14</f>
        <v>533148347.43</v>
      </c>
      <c r="F14" s="9"/>
      <c r="G14" s="9">
        <v>456014959.47</v>
      </c>
      <c r="H14" s="9"/>
      <c r="I14" s="68">
        <f t="shared" si="0"/>
        <v>0.06001603321416849</v>
      </c>
      <c r="J14" s="67"/>
      <c r="K14" s="9">
        <v>9123784</v>
      </c>
      <c r="L14" s="9"/>
      <c r="M14" s="9">
        <f>637558931+K14</f>
        <v>646682715</v>
      </c>
      <c r="N14" s="9"/>
      <c r="O14" s="9">
        <v>724641397.78</v>
      </c>
      <c r="P14" s="9"/>
      <c r="Q14" s="68">
        <f t="shared" si="1"/>
        <v>0.04641612280872913</v>
      </c>
      <c r="R14" s="72"/>
      <c r="S14" s="57">
        <f>(K14-C14)/K14</f>
        <v>-0.2347698531661863</v>
      </c>
    </row>
    <row r="15" spans="1:19" ht="13.5" customHeight="1">
      <c r="A15" s="44" t="s">
        <v>7</v>
      </c>
      <c r="B15" s="45"/>
      <c r="C15" s="9">
        <v>20520.75</v>
      </c>
      <c r="D15" s="9"/>
      <c r="E15" s="9">
        <v>780457.74</v>
      </c>
      <c r="F15" s="9"/>
      <c r="G15" s="9">
        <v>1025339.59</v>
      </c>
      <c r="H15" s="9"/>
      <c r="I15" s="99">
        <f t="shared" si="0"/>
        <v>0.00010931997001644369</v>
      </c>
      <c r="J15" s="67"/>
      <c r="K15" s="9">
        <v>35552.59</v>
      </c>
      <c r="L15" s="9"/>
      <c r="M15" s="9">
        <v>878162.43</v>
      </c>
      <c r="N15" s="9"/>
      <c r="O15" s="9">
        <v>915071.88</v>
      </c>
      <c r="P15" s="9"/>
      <c r="Q15" s="99">
        <f t="shared" si="1"/>
        <v>0.00018086940501971496</v>
      </c>
      <c r="R15" s="72"/>
      <c r="S15" s="57">
        <f>(K15-C15)/K15</f>
        <v>0.4228057646433072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40800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47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 t="shared" si="0"/>
        <v>0</v>
      </c>
      <c r="J17" s="67"/>
      <c r="K17" s="9">
        <v>0</v>
      </c>
      <c r="L17" s="9"/>
      <c r="M17" s="9">
        <v>170388.24</v>
      </c>
      <c r="N17" s="9"/>
      <c r="O17" s="9">
        <v>0</v>
      </c>
      <c r="P17" s="9"/>
      <c r="Q17" s="99">
        <f t="shared" si="1"/>
        <v>0</v>
      </c>
      <c r="R17" s="72"/>
      <c r="S17" s="57">
        <v>0</v>
      </c>
    </row>
    <row r="18" spans="1:19" ht="13.5" customHeight="1">
      <c r="A18" s="44" t="s">
        <v>44</v>
      </c>
      <c r="B18" s="45"/>
      <c r="C18" s="10">
        <v>37.18</v>
      </c>
      <c r="D18" s="9"/>
      <c r="E18" s="10">
        <v>643.32</v>
      </c>
      <c r="F18" s="9"/>
      <c r="G18" s="10">
        <v>95971.77</v>
      </c>
      <c r="H18" s="9"/>
      <c r="I18" s="69">
        <f t="shared" si="0"/>
        <v>1.9806861275593614E-07</v>
      </c>
      <c r="J18" s="67"/>
      <c r="K18" s="10">
        <v>1632.21</v>
      </c>
      <c r="L18" s="9"/>
      <c r="M18" s="10">
        <v>2551.17</v>
      </c>
      <c r="N18" s="9"/>
      <c r="O18" s="10">
        <v>0</v>
      </c>
      <c r="P18" s="9"/>
      <c r="Q18" s="69">
        <f t="shared" si="1"/>
        <v>8.303666528014668E-06</v>
      </c>
      <c r="R18" s="72"/>
      <c r="S18" s="58">
        <v>0</v>
      </c>
    </row>
    <row r="19" spans="1:19" ht="13.5" customHeight="1">
      <c r="A19" s="39"/>
      <c r="B19" s="45"/>
      <c r="C19" s="9">
        <f>SUM(C13:C18)</f>
        <v>69300725.42000002</v>
      </c>
      <c r="D19" s="12"/>
      <c r="E19" s="9">
        <f>SUM(E13:E18)</f>
        <v>885819716.14</v>
      </c>
      <c r="F19" s="9"/>
      <c r="G19" s="9">
        <f>SUM(G13:G18)</f>
        <v>700433084.19</v>
      </c>
      <c r="H19" s="9"/>
      <c r="I19" s="68">
        <f>SUM(I13:I18)</f>
        <v>0.36918500664118986</v>
      </c>
      <c r="J19" s="67"/>
      <c r="K19" s="9">
        <f>SUM(K13:K18)</f>
        <v>44769189.92</v>
      </c>
      <c r="L19" s="12"/>
      <c r="M19" s="9">
        <f>SUM(M13:M18)</f>
        <v>1082398596.0900002</v>
      </c>
      <c r="N19" s="9"/>
      <c r="O19" s="9">
        <f>SUM(O13:O18)</f>
        <v>986286786.1</v>
      </c>
      <c r="P19" s="9"/>
      <c r="Q19" s="68">
        <f>SUM(Q13:Q18)</f>
        <v>0.22775771734337838</v>
      </c>
      <c r="R19" s="72"/>
      <c r="S19" s="57">
        <f>(K19-C19)/K19</f>
        <v>-0.5479557602859573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0</v>
      </c>
      <c r="D22" s="9"/>
      <c r="E22" s="9">
        <v>21405832.76</v>
      </c>
      <c r="F22" s="9"/>
      <c r="G22" s="9">
        <v>11936058.22</v>
      </c>
      <c r="H22" s="9"/>
      <c r="I22" s="68">
        <f aca="true" t="shared" si="2" ref="I22:I27">C22/$C$70</f>
        <v>0</v>
      </c>
      <c r="J22" s="67"/>
      <c r="K22" s="9">
        <v>1641047.58</v>
      </c>
      <c r="L22" s="9"/>
      <c r="M22" s="9">
        <v>9993407.18</v>
      </c>
      <c r="N22" s="9"/>
      <c r="O22" s="9">
        <v>18997275.47</v>
      </c>
      <c r="P22" s="9"/>
      <c r="Q22" s="68">
        <f aca="true" t="shared" si="3" ref="Q22:Q27">K22/$K$70</f>
        <v>0.008348626623366768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1773415.43</v>
      </c>
      <c r="D23" s="9"/>
      <c r="E23" s="9">
        <v>13211347.44</v>
      </c>
      <c r="F23" s="9"/>
      <c r="G23" s="9">
        <v>18877900.85</v>
      </c>
      <c r="H23" s="9"/>
      <c r="I23" s="68">
        <f t="shared" si="2"/>
        <v>0.00944749688165874</v>
      </c>
      <c r="J23" s="67"/>
      <c r="K23" s="9">
        <v>24775871.32</v>
      </c>
      <c r="L23" s="9"/>
      <c r="M23" s="9">
        <v>48776021.02</v>
      </c>
      <c r="N23" s="9"/>
      <c r="O23" s="9">
        <v>12134413.97</v>
      </c>
      <c r="P23" s="9"/>
      <c r="Q23" s="68">
        <f t="shared" si="3"/>
        <v>0.12604418143638538</v>
      </c>
      <c r="R23" s="72"/>
      <c r="S23" s="57">
        <f aca="true" t="shared" si="4" ref="S23:S28">(K23-C23)/K23</f>
        <v>0.9284216725581541</v>
      </c>
    </row>
    <row r="24" spans="1:19" s="6" customFormat="1" ht="13.5" customHeight="1">
      <c r="A24" s="44" t="s">
        <v>10</v>
      </c>
      <c r="B24" s="45"/>
      <c r="C24" s="9">
        <v>2146230.65</v>
      </c>
      <c r="D24" s="9"/>
      <c r="E24" s="9">
        <v>30159721.12</v>
      </c>
      <c r="F24" s="9"/>
      <c r="G24" s="9">
        <v>29630986.21</v>
      </c>
      <c r="H24" s="9"/>
      <c r="I24" s="68">
        <f t="shared" si="2"/>
        <v>0.011433591379767915</v>
      </c>
      <c r="J24" s="67"/>
      <c r="K24" s="9">
        <v>2514094.91</v>
      </c>
      <c r="L24" s="9"/>
      <c r="M24" s="9">
        <v>32245872.25</v>
      </c>
      <c r="N24" s="9"/>
      <c r="O24" s="9">
        <v>32778208.23</v>
      </c>
      <c r="P24" s="9"/>
      <c r="Q24" s="68">
        <f t="shared" si="3"/>
        <v>0.012790146949485083</v>
      </c>
      <c r="R24" s="72"/>
      <c r="S24" s="57">
        <f t="shared" si="4"/>
        <v>0.14632075286290613</v>
      </c>
    </row>
    <row r="25" spans="1:19" s="6" customFormat="1" ht="13.5" customHeight="1">
      <c r="A25" s="46" t="s">
        <v>9</v>
      </c>
      <c r="B25" s="45"/>
      <c r="C25" s="9">
        <v>18260</v>
      </c>
      <c r="D25" s="9"/>
      <c r="E25" s="9">
        <f>6922142+C25</f>
        <v>6940402</v>
      </c>
      <c r="F25" s="9"/>
      <c r="G25" s="9">
        <v>6347385.9</v>
      </c>
      <c r="H25" s="9"/>
      <c r="I25" s="68">
        <f t="shared" si="2"/>
        <v>9.727630093930591E-05</v>
      </c>
      <c r="J25" s="67"/>
      <c r="K25" s="9">
        <v>3199.23</v>
      </c>
      <c r="L25" s="9"/>
      <c r="M25" s="9">
        <f>11928145+K25</f>
        <v>11931344.23</v>
      </c>
      <c r="N25" s="9"/>
      <c r="O25" s="9">
        <v>7301832.96</v>
      </c>
      <c r="P25" s="9"/>
      <c r="Q25" s="68">
        <f t="shared" si="3"/>
        <v>1.6275686992740126E-05</v>
      </c>
      <c r="R25" s="72"/>
      <c r="S25" s="57">
        <f t="shared" si="4"/>
        <v>-4.707623396879875</v>
      </c>
    </row>
    <row r="26" spans="1:19" s="6" customFormat="1" ht="13.5" customHeight="1">
      <c r="A26" s="47" t="s">
        <v>22</v>
      </c>
      <c r="B26" s="45"/>
      <c r="C26" s="9">
        <v>868367.79</v>
      </c>
      <c r="D26" s="9"/>
      <c r="E26" s="9">
        <v>14712966.14</v>
      </c>
      <c r="F26" s="9"/>
      <c r="G26" s="9">
        <v>10710859.9</v>
      </c>
      <c r="H26" s="9"/>
      <c r="I26" s="68">
        <f t="shared" si="2"/>
        <v>0.00462604635630011</v>
      </c>
      <c r="J26" s="67"/>
      <c r="K26" s="9">
        <v>920077.18</v>
      </c>
      <c r="L26" s="9"/>
      <c r="M26" s="9">
        <v>17138681.76</v>
      </c>
      <c r="N26" s="9"/>
      <c r="O26" s="9">
        <v>13346093.54</v>
      </c>
      <c r="P26" s="9"/>
      <c r="Q26" s="68">
        <f t="shared" si="3"/>
        <v>0.004680778872054531</v>
      </c>
      <c r="R26" s="72"/>
      <c r="S26" s="57">
        <f t="shared" si="4"/>
        <v>0.05620114390838387</v>
      </c>
    </row>
    <row r="27" spans="1:19" ht="13.5" customHeight="1">
      <c r="A27" s="44" t="s">
        <v>25</v>
      </c>
      <c r="B27" s="45"/>
      <c r="C27" s="9">
        <v>0</v>
      </c>
      <c r="D27" s="9"/>
      <c r="E27" s="9">
        <v>2289.38</v>
      </c>
      <c r="F27" s="9"/>
      <c r="G27" s="9">
        <v>22029.23</v>
      </c>
      <c r="H27" s="9"/>
      <c r="I27" s="68">
        <f t="shared" si="2"/>
        <v>0</v>
      </c>
      <c r="J27" s="67"/>
      <c r="K27" s="9">
        <v>0</v>
      </c>
      <c r="L27" s="9"/>
      <c r="M27" s="9">
        <v>84144.05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/>
      <c r="B28" s="45"/>
      <c r="C28" s="102">
        <f>SUM(C22:C27)</f>
        <v>4806273.87</v>
      </c>
      <c r="D28" s="9"/>
      <c r="E28" s="102">
        <f>SUM(E22:E27)</f>
        <v>86432558.84</v>
      </c>
      <c r="F28" s="9"/>
      <c r="G28" s="102">
        <f>SUM(G22:G27)</f>
        <v>77525220.31</v>
      </c>
      <c r="H28" s="9"/>
      <c r="I28" s="103">
        <f>SUM(I22:I27)</f>
        <v>0.02560441091866607</v>
      </c>
      <c r="J28" s="67"/>
      <c r="K28" s="102">
        <f>SUM(K22:K27)</f>
        <v>29854290.22</v>
      </c>
      <c r="L28" s="9"/>
      <c r="M28" s="102">
        <f>SUM(M22:M27)</f>
        <v>120169470.49000001</v>
      </c>
      <c r="N28" s="9"/>
      <c r="O28" s="102">
        <f>SUM(O22:O27)</f>
        <v>84557824.16999999</v>
      </c>
      <c r="P28" s="9"/>
      <c r="Q28" s="103">
        <f>SUM(Q22:Q27)</f>
        <v>0.1518800095682845</v>
      </c>
      <c r="R28" s="72"/>
      <c r="S28" s="104">
        <f t="shared" si="4"/>
        <v>0.8390089385953587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C31/$C$70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K31/$K$70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999656.75</v>
      </c>
      <c r="D32" s="9"/>
      <c r="E32" s="9">
        <v>10254109.32</v>
      </c>
      <c r="F32" s="9"/>
      <c r="G32" s="9">
        <v>8922956.82</v>
      </c>
      <c r="H32" s="9"/>
      <c r="I32" s="68">
        <f>C32/$C$70</f>
        <v>0.005325460616046468</v>
      </c>
      <c r="J32" s="67"/>
      <c r="K32" s="9">
        <v>981665.28</v>
      </c>
      <c r="L32" s="9"/>
      <c r="M32" s="9">
        <v>11865961.65</v>
      </c>
      <c r="N32" s="9"/>
      <c r="O32" s="9">
        <v>9008167.49</v>
      </c>
      <c r="P32" s="9"/>
      <c r="Q32" s="68">
        <f>K32/$K$70</f>
        <v>0.004994100714522118</v>
      </c>
      <c r="R32" s="72"/>
      <c r="S32" s="57">
        <f>(K32-C32)/K32</f>
        <v>-0.018327499572970505</v>
      </c>
    </row>
    <row r="33" spans="1:19" ht="13.5" customHeight="1">
      <c r="A33" s="44" t="s">
        <v>11</v>
      </c>
      <c r="B33" s="45"/>
      <c r="C33" s="9">
        <v>76743.47</v>
      </c>
      <c r="D33" s="9"/>
      <c r="E33" s="9">
        <v>1574584.46</v>
      </c>
      <c r="F33" s="9"/>
      <c r="G33" s="9">
        <v>3289291.26</v>
      </c>
      <c r="H33" s="9"/>
      <c r="I33" s="68">
        <f>C33/$C$70</f>
        <v>0.00040883465952062405</v>
      </c>
      <c r="J33" s="67"/>
      <c r="K33" s="9">
        <v>762975.09</v>
      </c>
      <c r="L33" s="9"/>
      <c r="M33" s="9">
        <v>12226733.45</v>
      </c>
      <c r="N33" s="9"/>
      <c r="O33" s="9">
        <v>340263.58</v>
      </c>
      <c r="P33" s="9"/>
      <c r="Q33" s="68">
        <f>K33/$K$70</f>
        <v>0.00388154141718405</v>
      </c>
      <c r="R33" s="72"/>
      <c r="S33" s="57">
        <f>(K33-C33)/K33</f>
        <v>0.8994154973001806</v>
      </c>
    </row>
    <row r="34" spans="1:19" ht="13.5" customHeight="1">
      <c r="A34" s="44" t="s">
        <v>12</v>
      </c>
      <c r="B34" s="45"/>
      <c r="C34" s="9">
        <v>2534970.64</v>
      </c>
      <c r="D34" s="9"/>
      <c r="E34" s="9">
        <v>26064383.98</v>
      </c>
      <c r="F34" s="9"/>
      <c r="G34" s="9">
        <v>12435137.32</v>
      </c>
      <c r="H34" s="9"/>
      <c r="I34" s="68">
        <f>C34/$C$70</f>
        <v>0.013504521733239043</v>
      </c>
      <c r="J34" s="67"/>
      <c r="K34" s="9">
        <v>6681192.27</v>
      </c>
      <c r="L34" s="9"/>
      <c r="M34" s="9">
        <v>74193892.56</v>
      </c>
      <c r="N34" s="9"/>
      <c r="O34" s="9">
        <v>13969322.88</v>
      </c>
      <c r="P34" s="9"/>
      <c r="Q34" s="68">
        <f>K34/$K$70</f>
        <v>0.033989739445064865</v>
      </c>
      <c r="R34" s="72"/>
      <c r="S34" s="57">
        <f>(K34-C34)/K34</f>
        <v>0.6205810972717298</v>
      </c>
    </row>
    <row r="35" spans="1:19" ht="13.5" customHeight="1">
      <c r="A35" s="44" t="s">
        <v>13</v>
      </c>
      <c r="B35" s="45"/>
      <c r="C35" s="10">
        <v>497605.99</v>
      </c>
      <c r="D35" s="9"/>
      <c r="E35" s="10">
        <v>8153336.07</v>
      </c>
      <c r="F35" s="9"/>
      <c r="G35" s="10">
        <v>7941082.66</v>
      </c>
      <c r="H35" s="9"/>
      <c r="I35" s="69">
        <f>C35/$C$70</f>
        <v>0.0026508910203965636</v>
      </c>
      <c r="J35" s="67"/>
      <c r="K35" s="10">
        <v>449791.33</v>
      </c>
      <c r="L35" s="9"/>
      <c r="M35" s="10">
        <v>10729285.03</v>
      </c>
      <c r="N35" s="9"/>
      <c r="O35" s="10">
        <v>6744992.08</v>
      </c>
      <c r="P35" s="9"/>
      <c r="Q35" s="69">
        <f>K35/$K$70</f>
        <v>0.002288257768003014</v>
      </c>
      <c r="R35" s="72"/>
      <c r="S35" s="58">
        <f>(K35-C35)/K35</f>
        <v>-0.10630409438972506</v>
      </c>
    </row>
    <row r="36" spans="1:19" s="6" customFormat="1" ht="13.5" customHeight="1">
      <c r="A36" s="46"/>
      <c r="B36" s="45"/>
      <c r="C36" s="9">
        <f>SUM(C31:C35)</f>
        <v>4108976.8500000006</v>
      </c>
      <c r="D36" s="9"/>
      <c r="E36" s="9">
        <f>SUM(E31:E35)</f>
        <v>46046413.830000006</v>
      </c>
      <c r="F36" s="9"/>
      <c r="G36" s="9">
        <f>SUM(G31:G35)</f>
        <v>32667608.01</v>
      </c>
      <c r="H36" s="9"/>
      <c r="I36" s="68">
        <f>SUM(I31:I35)</f>
        <v>0.021889708029202697</v>
      </c>
      <c r="J36" s="67"/>
      <c r="K36" s="9">
        <f>SUM(K31:L35)</f>
        <v>8875623.97</v>
      </c>
      <c r="L36" s="9"/>
      <c r="M36" s="9">
        <f>SUM(M31:M35)</f>
        <v>109015872.69</v>
      </c>
      <c r="N36" s="9"/>
      <c r="O36" s="9">
        <f>SUM(O31:O35)</f>
        <v>30062746.03</v>
      </c>
      <c r="P36" s="9"/>
      <c r="Q36" s="68">
        <f>SUM(Q31:Q35)</f>
        <v>0.04515363934477405</v>
      </c>
      <c r="R36" s="72"/>
      <c r="S36" s="57">
        <f>(K36-C36)/K36</f>
        <v>0.5370492413954756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2446766.01</v>
      </c>
      <c r="D39" s="9"/>
      <c r="E39" s="9">
        <f>24184670+C39</f>
        <v>26631436.009999998</v>
      </c>
      <c r="F39" s="9"/>
      <c r="G39" s="9">
        <v>55264215.98</v>
      </c>
      <c r="H39" s="9"/>
      <c r="I39" s="68">
        <f>C39/$C$70</f>
        <v>0.013034630159738487</v>
      </c>
      <c r="J39" s="67"/>
      <c r="K39" s="9">
        <v>4381909.48</v>
      </c>
      <c r="L39" s="9"/>
      <c r="M39" s="9">
        <f>46014016+K39</f>
        <v>50395925.480000004</v>
      </c>
      <c r="N39" s="9"/>
      <c r="O39" s="9">
        <v>35196480.56</v>
      </c>
      <c r="P39" s="9"/>
      <c r="Q39" s="68">
        <f>K39/$K$70</f>
        <v>0.022292422591373755</v>
      </c>
      <c r="R39" s="72"/>
      <c r="S39" s="57">
        <f>(K39-C39)/K39</f>
        <v>0.4416210510126741</v>
      </c>
    </row>
    <row r="40" spans="1:19" ht="13.5" customHeight="1">
      <c r="A40" s="44" t="s">
        <v>14</v>
      </c>
      <c r="B40" s="45"/>
      <c r="C40" s="9">
        <v>257373.99</v>
      </c>
      <c r="D40" s="9"/>
      <c r="E40" s="9">
        <v>6398041.93</v>
      </c>
      <c r="F40" s="9"/>
      <c r="G40" s="9">
        <v>0</v>
      </c>
      <c r="H40" s="9"/>
      <c r="I40" s="68">
        <f>C40/$C$70</f>
        <v>0.0013711056793641791</v>
      </c>
      <c r="J40" s="67"/>
      <c r="K40" s="9">
        <v>192394.56</v>
      </c>
      <c r="L40" s="9"/>
      <c r="M40" s="9">
        <v>2438804.58</v>
      </c>
      <c r="N40" s="9"/>
      <c r="O40" s="9">
        <v>7137.4</v>
      </c>
      <c r="P40" s="9"/>
      <c r="Q40" s="68">
        <f>K40/$K$70</f>
        <v>0.0009787835315578936</v>
      </c>
      <c r="R40" s="72"/>
      <c r="S40" s="57">
        <f>(K40-C40)/K40</f>
        <v>-0.3377404745747489</v>
      </c>
    </row>
    <row r="41" spans="1:19" ht="13.5" customHeight="1">
      <c r="A41" s="44" t="s">
        <v>15</v>
      </c>
      <c r="B41" s="45"/>
      <c r="C41" s="9">
        <v>1715206.33</v>
      </c>
      <c r="D41" s="9"/>
      <c r="E41" s="9">
        <v>22741093.25</v>
      </c>
      <c r="F41" s="9"/>
      <c r="G41" s="9">
        <v>11729711.98</v>
      </c>
      <c r="H41" s="9"/>
      <c r="I41" s="99">
        <f>C41/$C$70</f>
        <v>0.00913740017141744</v>
      </c>
      <c r="J41" s="67"/>
      <c r="K41" s="9">
        <v>7316858.17</v>
      </c>
      <c r="L41" s="9"/>
      <c r="M41" s="9">
        <v>24371072.21</v>
      </c>
      <c r="N41" s="9"/>
      <c r="O41" s="9">
        <v>13462583.75</v>
      </c>
      <c r="P41" s="9"/>
      <c r="Q41" s="68">
        <f>K41/$K$70</f>
        <v>0.037223611101794285</v>
      </c>
      <c r="R41" s="72"/>
      <c r="S41" s="57">
        <f>(K41-C41)/K41</f>
        <v>0.7655815802153235</v>
      </c>
    </row>
    <row r="42" spans="1:19" ht="13.5" customHeight="1">
      <c r="A42" s="44"/>
      <c r="B42" s="45"/>
      <c r="C42" s="101">
        <f>SUM(C39:C41)</f>
        <v>4419346.33</v>
      </c>
      <c r="D42" s="9"/>
      <c r="E42" s="102">
        <f>SUM(E39:E41)</f>
        <v>55770571.19</v>
      </c>
      <c r="F42" s="9"/>
      <c r="G42" s="102">
        <f>SUM(G39:G41)</f>
        <v>66993927.95999999</v>
      </c>
      <c r="H42" s="9"/>
      <c r="I42" s="103">
        <f>SUM(I39:I41)</f>
        <v>0.023543136010520105</v>
      </c>
      <c r="J42" s="67"/>
      <c r="K42" s="102">
        <f>SUM(K39:K41)</f>
        <v>11891162.21</v>
      </c>
      <c r="L42" s="9"/>
      <c r="M42" s="102">
        <f>SUM(M39:M41)</f>
        <v>77205802.27000001</v>
      </c>
      <c r="N42" s="9"/>
      <c r="O42" s="102">
        <f>SUM(O39:O41)</f>
        <v>48666201.71</v>
      </c>
      <c r="P42" s="9"/>
      <c r="Q42" s="103">
        <f>SUM(Q39:Q41)</f>
        <v>0.06049481722472593</v>
      </c>
      <c r="R42" s="72"/>
      <c r="S42" s="104">
        <f>(K42-C42)/K42</f>
        <v>0.6283503452435033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82635322.47000001</v>
      </c>
      <c r="D44" s="30"/>
      <c r="E44" s="30">
        <f>ROUNDUP(E19+E28+E36+E42,0)</f>
        <v>1074069260</v>
      </c>
      <c r="F44" s="30"/>
      <c r="G44" s="30">
        <f>G19+G28+G36+G42</f>
        <v>877619840.47</v>
      </c>
      <c r="H44" s="30"/>
      <c r="I44" s="73">
        <f>I19+I28+I36+I42</f>
        <v>0.4402222615995787</v>
      </c>
      <c r="J44" s="32"/>
      <c r="K44" s="30">
        <f>K19+K28+K36+K42</f>
        <v>95390266.32</v>
      </c>
      <c r="L44" s="30"/>
      <c r="M44" s="30">
        <f>M19+M28+M36+M42</f>
        <v>1388789741.5400002</v>
      </c>
      <c r="N44" s="30"/>
      <c r="O44" s="30">
        <f>O19+O28+O36+O42</f>
        <v>1149573558.01</v>
      </c>
      <c r="P44" s="30"/>
      <c r="Q44" s="73">
        <f>Q19+Q28+Q36+Q42</f>
        <v>0.48528618348116287</v>
      </c>
      <c r="R44" s="33"/>
      <c r="S44" s="31">
        <f>(K44-C44)/K44</f>
        <v>0.1337132638587226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51727849.7</v>
      </c>
      <c r="D49" s="9"/>
      <c r="E49" s="9">
        <v>558257661.23</v>
      </c>
      <c r="F49" s="9"/>
      <c r="G49" s="9">
        <v>361354970.82</v>
      </c>
      <c r="H49" s="9"/>
      <c r="I49" s="68">
        <f aca="true" t="shared" si="5" ref="I49:I55">C49/$C$70</f>
        <v>0.2755692154633289</v>
      </c>
      <c r="J49" s="67"/>
      <c r="K49" s="9">
        <v>56636584.5</v>
      </c>
      <c r="L49" s="9"/>
      <c r="M49" s="9">
        <v>675981460.54</v>
      </c>
      <c r="N49" s="9"/>
      <c r="O49" s="9">
        <v>554156584.96</v>
      </c>
      <c r="P49" s="9"/>
      <c r="Q49" s="68">
        <f aca="true" t="shared" si="6" ref="Q49:Q55">K49/$K$70</f>
        <v>0.2881316196896994</v>
      </c>
      <c r="R49" s="72"/>
      <c r="S49" s="57">
        <f aca="true" t="shared" si="7" ref="S49:S56">(K49-C49)/K49</f>
        <v>0.08667074194772456</v>
      </c>
    </row>
    <row r="50" spans="1:19" ht="13.5" customHeight="1">
      <c r="A50" s="47" t="s">
        <v>35</v>
      </c>
      <c r="B50" s="45"/>
      <c r="C50" s="9">
        <v>26532781.21</v>
      </c>
      <c r="D50" s="9"/>
      <c r="E50" s="9">
        <v>252485965.73</v>
      </c>
      <c r="F50" s="9"/>
      <c r="G50" s="9">
        <v>164514595.18</v>
      </c>
      <c r="H50" s="9"/>
      <c r="I50" s="68">
        <f t="shared" si="5"/>
        <v>0.14134779900003952</v>
      </c>
      <c r="J50" s="67"/>
      <c r="K50" s="9">
        <v>18100322.2</v>
      </c>
      <c r="L50" s="9"/>
      <c r="M50" s="9">
        <v>292089013.8</v>
      </c>
      <c r="N50" s="9"/>
      <c r="O50" s="9">
        <v>244022060.37</v>
      </c>
      <c r="P50" s="9"/>
      <c r="Q50" s="68">
        <f t="shared" si="6"/>
        <v>0.09208315081908626</v>
      </c>
      <c r="R50" s="72"/>
      <c r="S50" s="57">
        <f t="shared" si="7"/>
        <v>-0.4658734201980118</v>
      </c>
    </row>
    <row r="51" spans="1:19" ht="13.5" customHeight="1">
      <c r="A51" s="47" t="s">
        <v>36</v>
      </c>
      <c r="B51" s="45"/>
      <c r="C51" s="9">
        <v>1333142.51</v>
      </c>
      <c r="D51" s="9"/>
      <c r="E51" s="9">
        <v>56498250</v>
      </c>
      <c r="F51" s="9"/>
      <c r="G51" s="9">
        <v>21000000</v>
      </c>
      <c r="H51" s="9"/>
      <c r="I51" s="68">
        <f t="shared" si="5"/>
        <v>0.007102035706338535</v>
      </c>
      <c r="J51" s="67"/>
      <c r="K51" s="9">
        <v>820176.27</v>
      </c>
      <c r="L51" s="9"/>
      <c r="M51" s="9">
        <v>47499852.58</v>
      </c>
      <c r="N51" s="9"/>
      <c r="O51" s="9">
        <v>30068066.51</v>
      </c>
      <c r="P51" s="9"/>
      <c r="Q51" s="68">
        <f t="shared" si="6"/>
        <v>0.004172545346659388</v>
      </c>
      <c r="R51" s="72"/>
      <c r="S51" s="57">
        <f t="shared" si="7"/>
        <v>-0.6254341399075103</v>
      </c>
    </row>
    <row r="52" spans="1:19" ht="13.5" customHeight="1">
      <c r="A52" s="47" t="s">
        <v>23</v>
      </c>
      <c r="B52" s="45"/>
      <c r="C52" s="9">
        <v>4885427</v>
      </c>
      <c r="D52" s="9"/>
      <c r="E52" s="9">
        <v>72464026.14</v>
      </c>
      <c r="F52" s="9"/>
      <c r="G52" s="9">
        <v>0</v>
      </c>
      <c r="H52" s="9"/>
      <c r="I52" s="68">
        <f>C52/$C$70</f>
        <v>0.02602608253389981</v>
      </c>
      <c r="J52" s="67"/>
      <c r="K52" s="9">
        <v>4898966.44</v>
      </c>
      <c r="L52" s="9"/>
      <c r="M52" s="9">
        <v>45722702.59</v>
      </c>
      <c r="N52" s="9"/>
      <c r="O52" s="9">
        <v>0</v>
      </c>
      <c r="P52" s="9"/>
      <c r="Q52" s="68">
        <f>K52/$K$70</f>
        <v>0.02492288593360853</v>
      </c>
      <c r="R52" s="72"/>
      <c r="S52" s="57">
        <v>0</v>
      </c>
    </row>
    <row r="53" spans="1:19" ht="13.5" customHeight="1">
      <c r="A53" s="47" t="s">
        <v>43</v>
      </c>
      <c r="B53" s="45"/>
      <c r="C53" s="9">
        <v>14884459.75</v>
      </c>
      <c r="D53" s="9"/>
      <c r="E53" s="9">
        <v>120765673.8</v>
      </c>
      <c r="F53" s="9"/>
      <c r="G53" s="9">
        <v>80451859</v>
      </c>
      <c r="H53" s="9"/>
      <c r="I53" s="68">
        <f t="shared" si="5"/>
        <v>0.07929382179408467</v>
      </c>
      <c r="J53" s="67"/>
      <c r="K53" s="9">
        <v>14976977.24</v>
      </c>
      <c r="L53" s="9"/>
      <c r="M53" s="9">
        <v>171956083.81</v>
      </c>
      <c r="N53" s="9"/>
      <c r="O53" s="9">
        <v>113977621.06</v>
      </c>
      <c r="P53" s="9"/>
      <c r="Q53" s="68">
        <f t="shared" si="6"/>
        <v>0.07619351958303495</v>
      </c>
      <c r="R53" s="72"/>
      <c r="S53" s="57">
        <f t="shared" si="7"/>
        <v>0.0061773139210566244</v>
      </c>
    </row>
    <row r="54" spans="1:19" ht="13.5" customHeight="1">
      <c r="A54" s="47" t="s">
        <v>37</v>
      </c>
      <c r="B54" s="45"/>
      <c r="C54" s="9">
        <v>19505.56</v>
      </c>
      <c r="D54" s="9">
        <v>9485.48</v>
      </c>
      <c r="E54" s="9">
        <v>5262288.35</v>
      </c>
      <c r="F54" s="9"/>
      <c r="G54" s="9">
        <v>5148606</v>
      </c>
      <c r="H54" s="9"/>
      <c r="I54" s="68">
        <f t="shared" si="5"/>
        <v>0.00010391175928530603</v>
      </c>
      <c r="J54" s="66"/>
      <c r="K54" s="9">
        <v>23650.78</v>
      </c>
      <c r="L54" s="9">
        <v>9485.48</v>
      </c>
      <c r="M54" s="9">
        <v>5693888.19</v>
      </c>
      <c r="N54" s="9"/>
      <c r="O54" s="9">
        <v>5307722.1</v>
      </c>
      <c r="P54" s="9"/>
      <c r="Q54" s="68">
        <f t="shared" si="6"/>
        <v>0.00012032041848012126</v>
      </c>
      <c r="R54" s="72"/>
      <c r="S54" s="57">
        <f t="shared" si="7"/>
        <v>0.17526779243644386</v>
      </c>
    </row>
    <row r="55" spans="1:19" ht="13.5" customHeight="1">
      <c r="A55" s="47" t="s">
        <v>38</v>
      </c>
      <c r="B55" s="45"/>
      <c r="C55" s="10">
        <v>5691201.89</v>
      </c>
      <c r="D55" s="9"/>
      <c r="E55" s="10">
        <v>68269435.46</v>
      </c>
      <c r="F55" s="9"/>
      <c r="G55" s="10">
        <v>66426397</v>
      </c>
      <c r="H55" s="9"/>
      <c r="I55" s="69">
        <f t="shared" si="5"/>
        <v>0.03031867840952829</v>
      </c>
      <c r="J55" s="66"/>
      <c r="K55" s="10">
        <v>5715874.31</v>
      </c>
      <c r="L55" s="9"/>
      <c r="M55" s="10">
        <v>68999165.17</v>
      </c>
      <c r="N55" s="9"/>
      <c r="O55" s="10">
        <v>70278220.68</v>
      </c>
      <c r="P55" s="9"/>
      <c r="Q55" s="69">
        <f t="shared" si="6"/>
        <v>0.02907880369945407</v>
      </c>
      <c r="R55" s="72"/>
      <c r="S55" s="57">
        <f t="shared" si="7"/>
        <v>0.004316473502021413</v>
      </c>
    </row>
    <row r="56" spans="1:19" ht="13.5" customHeight="1">
      <c r="A56" s="47"/>
      <c r="B56" s="45"/>
      <c r="C56" s="9">
        <f>SUM(C49:C55)</f>
        <v>105074367.62</v>
      </c>
      <c r="D56" s="9"/>
      <c r="E56" s="9">
        <f>SUM(E49:E55)</f>
        <v>1134003300.71</v>
      </c>
      <c r="F56" s="9"/>
      <c r="G56" s="9">
        <f>SUM(G49:G55)</f>
        <v>698896428</v>
      </c>
      <c r="H56" s="9"/>
      <c r="I56" s="68">
        <f>SUM(I49:I55)</f>
        <v>0.559761544666505</v>
      </c>
      <c r="J56" s="67"/>
      <c r="K56" s="9">
        <f>SUM(K49:K55)</f>
        <v>101172551.74</v>
      </c>
      <c r="L56" s="9"/>
      <c r="M56" s="9">
        <f>SUM(M49:M55)</f>
        <v>1307942166.68</v>
      </c>
      <c r="N56" s="9"/>
      <c r="O56" s="9">
        <f>SUM(O49:O55)</f>
        <v>1017810275.6800001</v>
      </c>
      <c r="P56" s="9"/>
      <c r="Q56" s="68">
        <f>SUM(Q49:Q55)</f>
        <v>0.5147028454900228</v>
      </c>
      <c r="R56" s="72"/>
      <c r="S56" s="57">
        <f t="shared" si="7"/>
        <v>-0.038565953046505716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105074367.62</v>
      </c>
      <c r="D58" s="30"/>
      <c r="E58" s="30">
        <f>E56</f>
        <v>1134003300.71</v>
      </c>
      <c r="F58" s="30"/>
      <c r="G58" s="30">
        <f>G56</f>
        <v>698896428</v>
      </c>
      <c r="H58" s="30"/>
      <c r="I58" s="73">
        <f>I56</f>
        <v>0.559761544666505</v>
      </c>
      <c r="J58" s="33"/>
      <c r="K58" s="30">
        <f>K56</f>
        <v>101172551.74</v>
      </c>
      <c r="L58" s="30"/>
      <c r="M58" s="30">
        <f>M56</f>
        <v>1307942166.68</v>
      </c>
      <c r="N58" s="30"/>
      <c r="O58" s="30">
        <f>O56</f>
        <v>1017810275.6800001</v>
      </c>
      <c r="P58" s="30"/>
      <c r="Q58" s="73">
        <f>Q56</f>
        <v>0.5147028454900228</v>
      </c>
      <c r="R58" s="33"/>
      <c r="S58" s="31">
        <f>(K58-C58)/K58</f>
        <v>-0.038565953046505716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50</v>
      </c>
      <c r="B63" s="45"/>
      <c r="C63" s="9">
        <v>0</v>
      </c>
      <c r="D63" s="9">
        <v>9485.48</v>
      </c>
      <c r="E63" s="9">
        <v>0</v>
      </c>
      <c r="F63" s="9"/>
      <c r="G63" s="9">
        <v>74317423.33</v>
      </c>
      <c r="H63" s="9"/>
      <c r="I63" s="68">
        <f>C63/$C$70</f>
        <v>0</v>
      </c>
      <c r="J63" s="1"/>
      <c r="K63" s="1"/>
      <c r="L63" s="1"/>
      <c r="M63" s="1"/>
      <c r="N63" s="1"/>
      <c r="O63" s="1"/>
      <c r="P63" s="1"/>
      <c r="Q63" s="70"/>
      <c r="R63" s="66"/>
      <c r="S63" s="57"/>
    </row>
    <row r="64" spans="1:19" s="6" customFormat="1" ht="13.5" customHeight="1">
      <c r="A64" s="47" t="s">
        <v>20</v>
      </c>
      <c r="B64" s="45"/>
      <c r="C64" s="10">
        <v>3039.77</v>
      </c>
      <c r="D64" s="9"/>
      <c r="E64" s="10">
        <v>3387987.52</v>
      </c>
      <c r="F64" s="9"/>
      <c r="G64" s="10">
        <v>0</v>
      </c>
      <c r="H64" s="9"/>
      <c r="I64" s="69">
        <f>C64/$C$70</f>
        <v>1.619373391600624E-05</v>
      </c>
      <c r="J64" s="66"/>
      <c r="K64" s="10">
        <v>2156.52</v>
      </c>
      <c r="L64" s="9"/>
      <c r="M64" s="10">
        <v>1050190.67</v>
      </c>
      <c r="N64" s="9"/>
      <c r="O64" s="10">
        <v>2808978.17</v>
      </c>
      <c r="P64" s="9"/>
      <c r="Q64" s="69">
        <f>K64/$K$70</f>
        <v>1.0971028814303423E-05</v>
      </c>
      <c r="R64" s="66"/>
      <c r="S64" s="58">
        <f>(K64-C64)/K64</f>
        <v>-0.40957190288056683</v>
      </c>
    </row>
    <row r="65" spans="1:19" s="6" customFormat="1" ht="13.5" customHeight="1">
      <c r="A65" s="48"/>
      <c r="B65" s="49"/>
      <c r="C65" s="9">
        <f>SUM(C63:C64)</f>
        <v>3039.77</v>
      </c>
      <c r="D65" s="9"/>
      <c r="E65" s="9">
        <f>SUM(E63:E64)</f>
        <v>3387987.52</v>
      </c>
      <c r="F65" s="9"/>
      <c r="G65" s="9">
        <f>SUM(G63:G64)</f>
        <v>74317423.33</v>
      </c>
      <c r="H65" s="9"/>
      <c r="I65" s="68">
        <f>SUM(I63:I64)</f>
        <v>1.619373391600624E-05</v>
      </c>
      <c r="J65" s="66"/>
      <c r="K65" s="9">
        <f>SUM(K64:K64)</f>
        <v>2156.52</v>
      </c>
      <c r="L65" s="9"/>
      <c r="M65" s="9">
        <f>SUM(M64:M64)</f>
        <v>1050190.67</v>
      </c>
      <c r="N65" s="9"/>
      <c r="O65" s="9">
        <f>SUM(O64:O64)</f>
        <v>2808978.17</v>
      </c>
      <c r="P65" s="9"/>
      <c r="Q65" s="68">
        <f>SUM(Q64)</f>
        <v>1.0971028814303423E-05</v>
      </c>
      <c r="R65" s="66"/>
      <c r="S65" s="57">
        <f>(K65-C65)/K65</f>
        <v>-0.40957190288056683</v>
      </c>
    </row>
    <row r="66" spans="1:19" s="1" customFormat="1" ht="13.5" customHeight="1" thickBot="1">
      <c r="A66" s="47"/>
      <c r="B66" s="49"/>
      <c r="C66" s="59"/>
      <c r="D66" s="13"/>
      <c r="E66" s="13"/>
      <c r="F66" s="13"/>
      <c r="G66" s="13"/>
      <c r="H66" s="13"/>
      <c r="I66" s="60"/>
      <c r="J66" s="66"/>
      <c r="Q66" s="70"/>
      <c r="R66" s="66"/>
      <c r="S66" s="60"/>
    </row>
    <row r="67" spans="1:19" ht="13.5" customHeight="1" thickBot="1">
      <c r="A67" s="27" t="s">
        <v>41</v>
      </c>
      <c r="B67" s="28"/>
      <c r="C67" s="29">
        <f>C65</f>
        <v>3039.77</v>
      </c>
      <c r="D67" s="74"/>
      <c r="E67" s="30">
        <f>E65</f>
        <v>3387987.52</v>
      </c>
      <c r="F67" s="30"/>
      <c r="G67" s="30">
        <f>G65</f>
        <v>74317423.33</v>
      </c>
      <c r="H67" s="74"/>
      <c r="I67" s="73">
        <f>I65</f>
        <v>1.619373391600624E-05</v>
      </c>
      <c r="J67" s="75"/>
      <c r="K67" s="30">
        <f>K65</f>
        <v>2156.52</v>
      </c>
      <c r="L67" s="74"/>
      <c r="M67" s="30">
        <f>M65</f>
        <v>1050190.67</v>
      </c>
      <c r="N67" s="30"/>
      <c r="O67" s="30">
        <f>O65</f>
        <v>2808978.17</v>
      </c>
      <c r="P67" s="74"/>
      <c r="Q67" s="73">
        <f>Q65</f>
        <v>1.0971028814303423E-05</v>
      </c>
      <c r="R67" s="33"/>
      <c r="S67" s="31">
        <f>(K67-C67)/K67</f>
        <v>-0.40957190288056683</v>
      </c>
    </row>
    <row r="68" spans="1:19" s="6" customFormat="1" ht="13.5" customHeight="1">
      <c r="A68" s="46"/>
      <c r="B68" s="45"/>
      <c r="C68" s="56"/>
      <c r="D68" s="9"/>
      <c r="E68" s="9"/>
      <c r="F68" s="9"/>
      <c r="G68" s="9"/>
      <c r="H68" s="9"/>
      <c r="I68" s="57"/>
      <c r="J68" s="67"/>
      <c r="Q68" s="65"/>
      <c r="R68" s="72"/>
      <c r="S68" s="57"/>
    </row>
    <row r="69" spans="1:19" ht="13.5" customHeight="1" thickBot="1">
      <c r="A69" s="46"/>
      <c r="B69" s="45"/>
      <c r="C69" s="56"/>
      <c r="D69" s="9"/>
      <c r="E69" s="9"/>
      <c r="F69" s="9"/>
      <c r="G69" s="9"/>
      <c r="H69" s="9"/>
      <c r="I69" s="57"/>
      <c r="J69" s="67"/>
      <c r="K69" s="6"/>
      <c r="L69" s="6"/>
      <c r="M69" s="6"/>
      <c r="N69" s="6"/>
      <c r="O69" s="6"/>
      <c r="P69" s="6"/>
      <c r="Q69" s="65"/>
      <c r="R69" s="72"/>
      <c r="S69" s="57"/>
    </row>
    <row r="70" spans="1:19" s="17" customFormat="1" ht="20.25" thickBot="1">
      <c r="A70" s="34" t="s">
        <v>18</v>
      </c>
      <c r="B70" s="35"/>
      <c r="C70" s="76">
        <f>C44+C58+C67</f>
        <v>187712729.86000004</v>
      </c>
      <c r="D70" s="77"/>
      <c r="E70" s="77">
        <f>3387988+1134003301+1074069260</f>
        <v>2211460549</v>
      </c>
      <c r="F70" s="77"/>
      <c r="G70" s="77">
        <f>G44+G58+G67</f>
        <v>1650833691.8</v>
      </c>
      <c r="H70" s="77"/>
      <c r="I70" s="78">
        <f>I44+I58+I67</f>
        <v>0.9999999999999998</v>
      </c>
      <c r="J70" s="79"/>
      <c r="K70" s="77">
        <f>K44+K58+K67</f>
        <v>196564974.58</v>
      </c>
      <c r="L70" s="77"/>
      <c r="M70" s="77">
        <f>M44+M58+M67</f>
        <v>2697782098.8900003</v>
      </c>
      <c r="N70" s="77"/>
      <c r="O70" s="77">
        <f>O44+O58+O67</f>
        <v>2170192811.86</v>
      </c>
      <c r="P70" s="77"/>
      <c r="Q70" s="78">
        <f>Q44+Q58+Q67</f>
        <v>1</v>
      </c>
      <c r="R70" s="33"/>
      <c r="S70" s="78">
        <f>(K70-C70)/K70</f>
        <v>0.04503470030159006</v>
      </c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7"/>
      <c r="J73" s="15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3:10" ht="13.5" customHeight="1">
      <c r="C79" s="24"/>
      <c r="D79" s="24"/>
      <c r="J79" s="1"/>
    </row>
    <row r="80" ht="13.5" customHeight="1">
      <c r="J80" s="1"/>
    </row>
    <row r="81" spans="3:10" ht="13.5" customHeight="1">
      <c r="C81" s="24"/>
      <c r="D81" s="24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3"/>
      <c r="J88" s="1"/>
    </row>
    <row r="89" spans="2:10" ht="13.5" customHeight="1">
      <c r="B89" s="23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2017-11-10T18:19:19Z</cp:lastPrinted>
  <dcterms:created xsi:type="dcterms:W3CDTF">2009-02-19T19:53:26Z</dcterms:created>
  <dcterms:modified xsi:type="dcterms:W3CDTF">2018-01-17T16:00:47Z</dcterms:modified>
  <cp:category/>
  <cp:version/>
  <cp:contentType/>
  <cp:contentStatus/>
</cp:coreProperties>
</file>