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<sst xmlns="http://schemas.openxmlformats.org/spreadsheetml/2006/main" count="52" uniqueCount="49">
  <si>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</si>
  <si>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</si>
  <si>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</si>
  <si>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</si>
  <si>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</si>
  <si>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</si>
  <si>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</si>
  <si>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</si>
  <si>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</si>
  <si>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</si>
  <si>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</si>
  <si>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</si>
  <si>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</si>
  <si>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</si>
  <si>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</si>
  <si>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</si>
  <si>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</si>
  <si>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</si>
  <si>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</si>
  <si>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</si>
  <si>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</si>
  <si>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</si>
  <si>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</si>
  <si>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</si>
  <si>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</si>
  <si>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</si>
  <si>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</si>
  <si>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</si>
  <si>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</si>
  <si>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</si>
  <si>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</si>
  <si>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</si>
  <si>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</si>
  <si>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</si>
  <si>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</si>
  <si>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</si>
  <si>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</si>
  <si>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</si>
  <si>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</si>
  <si>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</si>
  <si>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</si>
  <si>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</si>
  <si>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</si>
  <si>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</si>
  <si>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</si>
  <si>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</si>
  <si>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</si>
  <si>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COMPARATIVO MES ABRIL DE  2016 VS MES DE ABRIL 2017</t>
  </si>
  <si>
    <t>ABRIL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</si>
</sst>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S68" sqref="S68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ABRIL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48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ABRIL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22991853.97</v>
      </c>
      <c r="D13" s="9"/>
      <c r="E13" s="9">
        <v>101008851.8</v>
      </c>
      <c r="F13" s="9"/>
      <c r="G13" s="9">
        <v>79895771.53</v>
      </c>
      <c r="H13" s="9"/>
      <c r="I13" s="68">
        <f>C13/$C$68</f>
        <v>0.13676532464122124</v>
      </c>
      <c r="J13" s="67"/>
      <c r="K13" s="9">
        <v>27309881.65</v>
      </c>
      <c r="L13" s="9"/>
      <c r="M13" s="9">
        <v>131148467</v>
      </c>
      <c r="N13" s="9"/>
      <c r="O13" s="9">
        <v>86911505.48</v>
      </c>
      <c r="P13" s="9"/>
      <c r="Q13" s="68">
        <f>K13/$K$68</f>
        <v>0.18017046829304084</v>
      </c>
      <c r="R13" s="72"/>
      <c r="S13" s="57">
        <f>(K13-C13)/K13</f>
        <v>0.15811228094428598</v>
      </c>
    </row>
    <row r="14" spans="1:19" ht="13.5" customHeight="1">
      <c r="A14" s="44" t="s">
        <v>6</v>
      </c>
      <c r="B14" s="45"/>
      <c r="C14" s="9">
        <v>19260785</v>
      </c>
      <c r="D14" s="9"/>
      <c r="E14" s="9">
        <f>433131017+C14</f>
        <v>452391802</v>
      </c>
      <c r="F14" s="9"/>
      <c r="G14" s="9">
        <v>369740559.55</v>
      </c>
      <c r="H14" s="9"/>
      <c r="I14" s="68">
        <f>C14/$C$68</f>
        <v>0.11457133978003273</v>
      </c>
      <c r="J14" s="67"/>
      <c r="K14" s="9">
        <v>13088756</v>
      </c>
      <c r="L14" s="9"/>
      <c r="M14" s="9">
        <f>540069327+K14</f>
        <v>553158083</v>
      </c>
      <c r="N14" s="9"/>
      <c r="O14" s="9">
        <v>531867385.41</v>
      </c>
      <c r="P14" s="9"/>
      <c r="Q14" s="68">
        <f>K14/$K$68</f>
        <v>0.0863499640209297</v>
      </c>
      <c r="R14" s="72"/>
      <c r="S14" s="57">
        <f>(K14-C14)/K14</f>
        <v>-0.47155199470446235</v>
      </c>
    </row>
    <row r="15" spans="1:19" ht="13.5" customHeight="1">
      <c r="A15" s="44" t="s">
        <v>7</v>
      </c>
      <c r="B15" s="45"/>
      <c r="C15" s="9">
        <v>40642.91</v>
      </c>
      <c r="D15" s="9"/>
      <c r="E15" s="9">
        <v>300986.01</v>
      </c>
      <c r="F15" s="9"/>
      <c r="G15" s="9">
        <v>236903.82</v>
      </c>
      <c r="H15" s="9"/>
      <c r="I15" s="99">
        <f>C15/$C$68</f>
        <v>0.000241761311974527</v>
      </c>
      <c r="J15" s="67"/>
      <c r="K15" s="9">
        <v>9035.25</v>
      </c>
      <c r="L15" s="9"/>
      <c r="M15" s="9">
        <v>232389.71</v>
      </c>
      <c r="N15" s="9"/>
      <c r="O15" s="9">
        <v>247023.96</v>
      </c>
      <c r="P15" s="9"/>
      <c r="Q15" s="99">
        <f>K15/$K$68</f>
        <v>5.9607919379053676E-05</v>
      </c>
      <c r="R15" s="72"/>
      <c r="S15" s="57">
        <f>(K15-C15)/K15</f>
        <v>-3.4982607011427467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24480</v>
      </c>
      <c r="H16" s="9"/>
      <c r="I16" s="99">
        <f>C16/$C$68</f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K16/$K$68</f>
        <v>0</v>
      </c>
      <c r="R16" s="72"/>
      <c r="S16" s="57">
        <v>0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v>0</v>
      </c>
      <c r="F17" s="9"/>
      <c r="G17" s="10">
        <v>98811.07</v>
      </c>
      <c r="H17" s="9"/>
      <c r="I17" s="69">
        <f>C17/$C$68</f>
        <v>0</v>
      </c>
      <c r="J17" s="67"/>
      <c r="K17" s="10">
        <v>317.1</v>
      </c>
      <c r="L17" s="9"/>
      <c r="M17" s="10">
        <v>359.04</v>
      </c>
      <c r="N17" s="9"/>
      <c r="O17" s="10">
        <v>0</v>
      </c>
      <c r="P17" s="9"/>
      <c r="Q17" s="69">
        <f>K17/$K$68</f>
        <v>2.091992057231169E-06</v>
      </c>
      <c r="R17" s="72"/>
      <c r="S17" s="58">
        <f>(K17-C17)/K17</f>
        <v>1</v>
      </c>
    </row>
    <row r="18" spans="1:19" ht="13.5" customHeight="1">
      <c r="A18" s="39"/>
      <c r="B18" s="45"/>
      <c r="C18" s="9">
        <f>SUM(C13:C17)</f>
        <v>42293281.879999995</v>
      </c>
      <c r="D18" s="12"/>
      <c r="E18" s="9">
        <f>SUM(E13:E17)</f>
        <v>553701639.81</v>
      </c>
      <c r="F18" s="9"/>
      <c r="G18" s="9">
        <f>SUM(G13:G17)</f>
        <v>449996525.97</v>
      </c>
      <c r="H18" s="9"/>
      <c r="I18" s="68">
        <f>SUM(I13:I17)</f>
        <v>0.2515784257332285</v>
      </c>
      <c r="J18" s="67"/>
      <c r="K18" s="9">
        <f>SUM(K13:K17)</f>
        <v>40407990</v>
      </c>
      <c r="L18" s="12"/>
      <c r="M18" s="9">
        <f>SUM(M13:M17)</f>
        <v>684539298.75</v>
      </c>
      <c r="N18" s="9"/>
      <c r="O18" s="9">
        <f>SUM(O13:O17)</f>
        <v>619025914.85</v>
      </c>
      <c r="P18" s="9"/>
      <c r="Q18" s="68">
        <f>SUM(Q13:Q17)</f>
        <v>0.26658213222540683</v>
      </c>
      <c r="R18" s="72"/>
      <c r="S18" s="57">
        <f>(K18-C18)/K18</f>
        <v>-0.04665641324896376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8235759.17</v>
      </c>
      <c r="D21" s="9"/>
      <c r="E21" s="9">
        <v>12721628.81</v>
      </c>
      <c r="F21" s="9"/>
      <c r="G21" s="9">
        <v>1585979.66</v>
      </c>
      <c r="H21" s="9"/>
      <c r="I21" s="68">
        <f aca="true" t="shared" si="0" ref="I21:I26">C21/$C$68</f>
        <v>0.04898979777888546</v>
      </c>
      <c r="J21" s="67"/>
      <c r="K21" s="9">
        <v>3579056.94</v>
      </c>
      <c r="L21" s="9"/>
      <c r="M21" s="9">
        <v>5069899.65</v>
      </c>
      <c r="N21" s="9"/>
      <c r="O21" s="9">
        <v>5583106.29</v>
      </c>
      <c r="P21" s="9"/>
      <c r="Q21" s="68">
        <f aca="true" t="shared" si="1" ref="Q21:Q26">K21/$K$68</f>
        <v>0.023611979472904738</v>
      </c>
      <c r="R21" s="72"/>
      <c r="S21" s="57">
        <f>(K21-C21)/K21</f>
        <v>-1.3010975539271528</v>
      </c>
    </row>
    <row r="22" spans="1:19" s="6" customFormat="1" ht="13.5" customHeight="1">
      <c r="A22" s="46" t="s">
        <v>8</v>
      </c>
      <c r="B22" s="45"/>
      <c r="C22" s="9">
        <v>669198.75</v>
      </c>
      <c r="D22" s="9"/>
      <c r="E22" s="9">
        <v>3214336.53</v>
      </c>
      <c r="F22" s="9"/>
      <c r="G22" s="9">
        <v>3335096.37</v>
      </c>
      <c r="H22" s="9"/>
      <c r="I22" s="68">
        <f t="shared" si="0"/>
        <v>0.0039806787400733235</v>
      </c>
      <c r="J22" s="67"/>
      <c r="K22" s="9">
        <v>1106601.79</v>
      </c>
      <c r="L22" s="9"/>
      <c r="M22" s="9">
        <v>7754179.99</v>
      </c>
      <c r="N22" s="9"/>
      <c r="O22" s="9">
        <v>3287839.06</v>
      </c>
      <c r="P22" s="9"/>
      <c r="Q22" s="68">
        <f t="shared" si="1"/>
        <v>0.007300542905070307</v>
      </c>
      <c r="R22" s="72"/>
      <c r="S22" s="57">
        <f>(K22-C22)/K22</f>
        <v>0.3952668827690944</v>
      </c>
    </row>
    <row r="23" spans="1:19" s="6" customFormat="1" ht="13.5" customHeight="1">
      <c r="A23" s="44" t="s">
        <v>10</v>
      </c>
      <c r="B23" s="45"/>
      <c r="C23" s="9">
        <v>2023654.17</v>
      </c>
      <c r="D23" s="9"/>
      <c r="E23" s="9">
        <v>9574311.02</v>
      </c>
      <c r="F23" s="9"/>
      <c r="G23" s="9">
        <v>9319659.29</v>
      </c>
      <c r="H23" s="9"/>
      <c r="I23" s="68">
        <f t="shared" si="0"/>
        <v>0.012037555556969776</v>
      </c>
      <c r="J23" s="67"/>
      <c r="K23" s="9">
        <v>1228973.81</v>
      </c>
      <c r="L23" s="9"/>
      <c r="M23" s="9">
        <v>9221941.88</v>
      </c>
      <c r="N23" s="9"/>
      <c r="O23" s="9">
        <v>10908419.8</v>
      </c>
      <c r="P23" s="9"/>
      <c r="Q23" s="68">
        <f t="shared" si="1"/>
        <v>0.00810786328938861</v>
      </c>
      <c r="R23" s="72"/>
      <c r="S23" s="57">
        <f>(K23-C23)/K23</f>
        <v>-0.6466210699803276</v>
      </c>
    </row>
    <row r="24" spans="1:19" s="6" customFormat="1" ht="13.5" customHeight="1">
      <c r="A24" s="46" t="s">
        <v>9</v>
      </c>
      <c r="B24" s="45"/>
      <c r="C24" s="9">
        <v>1830514.2</v>
      </c>
      <c r="D24" s="9"/>
      <c r="E24" s="9">
        <f>3815829+C24</f>
        <v>5646343.2</v>
      </c>
      <c r="F24" s="9"/>
      <c r="G24" s="9">
        <v>4216901.56</v>
      </c>
      <c r="H24" s="9"/>
      <c r="I24" s="68">
        <f t="shared" si="0"/>
        <v>0.010888676883126766</v>
      </c>
      <c r="J24" s="67"/>
      <c r="K24" s="9">
        <v>686323.5</v>
      </c>
      <c r="L24" s="9"/>
      <c r="M24" s="9">
        <f>7348816+K24</f>
        <v>8035139.5</v>
      </c>
      <c r="N24" s="9"/>
      <c r="O24" s="9">
        <v>4066944.32</v>
      </c>
      <c r="P24" s="9"/>
      <c r="Q24" s="68">
        <f t="shared" si="1"/>
        <v>0.0045278565458565</v>
      </c>
      <c r="R24" s="72"/>
      <c r="S24" s="57">
        <f>(K24-C24)/K24</f>
        <v>-1.6671302964272678</v>
      </c>
    </row>
    <row r="25" spans="1:19" s="6" customFormat="1" ht="13.5" customHeight="1">
      <c r="A25" s="47" t="s">
        <v>22</v>
      </c>
      <c r="B25" s="45"/>
      <c r="C25" s="9">
        <v>2826105.28</v>
      </c>
      <c r="D25" s="9"/>
      <c r="E25" s="9">
        <v>7820881.93</v>
      </c>
      <c r="F25" s="9"/>
      <c r="G25" s="9">
        <v>5068389.02</v>
      </c>
      <c r="H25" s="9"/>
      <c r="I25" s="68">
        <f t="shared" si="0"/>
        <v>0.016810875999551653</v>
      </c>
      <c r="J25" s="67"/>
      <c r="K25" s="9">
        <v>1137137.13</v>
      </c>
      <c r="L25" s="9"/>
      <c r="M25" s="9">
        <v>7630020.31</v>
      </c>
      <c r="N25" s="9"/>
      <c r="O25" s="9">
        <v>5199228.82</v>
      </c>
      <c r="P25" s="9"/>
      <c r="Q25" s="68">
        <f t="shared" si="1"/>
        <v>0.0075019925699862725</v>
      </c>
      <c r="R25" s="72"/>
      <c r="S25" s="57">
        <f>(K25-C25)/K25</f>
        <v>-1.4852809792606105</v>
      </c>
    </row>
    <row r="26" spans="1:19" ht="13.5" customHeight="1">
      <c r="A26" s="44" t="s">
        <v>25</v>
      </c>
      <c r="B26" s="45"/>
      <c r="C26" s="9">
        <v>0</v>
      </c>
      <c r="D26" s="9"/>
      <c r="E26" s="9">
        <v>715.02</v>
      </c>
      <c r="F26" s="9"/>
      <c r="G26" s="9">
        <v>21432.73</v>
      </c>
      <c r="H26" s="9"/>
      <c r="I26" s="68">
        <f t="shared" si="0"/>
        <v>0</v>
      </c>
      <c r="J26" s="67"/>
      <c r="K26" s="9">
        <v>53624.91</v>
      </c>
      <c r="L26" s="9"/>
      <c r="M26" s="9">
        <v>53624.91</v>
      </c>
      <c r="N26" s="9"/>
      <c r="O26" s="9">
        <v>0</v>
      </c>
      <c r="P26" s="9"/>
      <c r="Q26" s="68">
        <f t="shared" si="1"/>
        <v>0.0003537776278452737</v>
      </c>
      <c r="R26" s="72"/>
      <c r="S26" s="58">
        <v>0</v>
      </c>
    </row>
    <row r="27" spans="1:19" s="6" customFormat="1" ht="13.5" customHeight="1">
      <c r="A27" s="44"/>
      <c r="B27" s="45"/>
      <c r="C27" s="102">
        <f>SUM(C21:C26)</f>
        <v>15585231.569999998</v>
      </c>
      <c r="D27" s="9"/>
      <c r="E27" s="102">
        <f>SUM(E21:E26)</f>
        <v>38978216.51</v>
      </c>
      <c r="F27" s="9"/>
      <c r="G27" s="102">
        <f>SUM(G21:G26)</f>
        <v>23547458.63</v>
      </c>
      <c r="H27" s="9"/>
      <c r="I27" s="103">
        <f>SUM(I21:I26)</f>
        <v>0.09270758495860698</v>
      </c>
      <c r="J27" s="67"/>
      <c r="K27" s="102">
        <f>SUM(K21:K26)</f>
        <v>7791718.080000001</v>
      </c>
      <c r="L27" s="9"/>
      <c r="M27" s="102">
        <f>SUM(M21:M26)</f>
        <v>37764806.24</v>
      </c>
      <c r="N27" s="9"/>
      <c r="O27" s="102">
        <f>SUM(O21:O26)</f>
        <v>29045538.29</v>
      </c>
      <c r="P27" s="9"/>
      <c r="Q27" s="103">
        <f>SUM(Q21:Q26)</f>
        <v>0.051404012411051705</v>
      </c>
      <c r="R27" s="72"/>
      <c r="S27" s="104">
        <f>(K27-C27)/K27</f>
        <v>-1.0002304254314083</v>
      </c>
    </row>
    <row r="28" spans="1:19" s="6" customFormat="1" ht="13.5" customHeight="1">
      <c r="A28" s="44"/>
      <c r="B28" s="45"/>
      <c r="C28" s="9"/>
      <c r="D28" s="9"/>
      <c r="E28" s="9"/>
      <c r="F28" s="9"/>
      <c r="G28" s="9"/>
      <c r="H28" s="9"/>
      <c r="I28" s="57"/>
      <c r="J28" s="67"/>
      <c r="Q28" s="65"/>
      <c r="R28" s="72"/>
      <c r="S28" s="57"/>
    </row>
    <row r="29" spans="1:19" ht="13.5" customHeight="1">
      <c r="A29" s="42" t="s">
        <v>27</v>
      </c>
      <c r="B29" s="45"/>
      <c r="C29" s="9"/>
      <c r="D29" s="9"/>
      <c r="E29" s="9"/>
      <c r="F29" s="9"/>
      <c r="G29" s="9"/>
      <c r="H29" s="9"/>
      <c r="I29" s="57"/>
      <c r="J29" s="67"/>
      <c r="K29" s="6"/>
      <c r="L29" s="6"/>
      <c r="M29" s="6"/>
      <c r="N29" s="6"/>
      <c r="O29" s="6"/>
      <c r="P29" s="6"/>
      <c r="Q29" s="65"/>
      <c r="R29" s="72"/>
      <c r="S29" s="57"/>
    </row>
    <row r="30" spans="1:19" ht="13.5" customHeight="1">
      <c r="A30" s="44" t="s">
        <v>42</v>
      </c>
      <c r="B30" s="45"/>
      <c r="C30" s="9">
        <v>0</v>
      </c>
      <c r="D30" s="9"/>
      <c r="E30" s="9">
        <v>0</v>
      </c>
      <c r="F30" s="9"/>
      <c r="G30" s="9">
        <v>79139.95</v>
      </c>
      <c r="H30" s="9"/>
      <c r="I30" s="68">
        <f>C30/$C$68</f>
        <v>0</v>
      </c>
      <c r="J30" s="67"/>
      <c r="K30" s="9">
        <v>0</v>
      </c>
      <c r="L30" s="9"/>
      <c r="M30" s="9">
        <v>0</v>
      </c>
      <c r="N30" s="9"/>
      <c r="O30" s="9">
        <v>0</v>
      </c>
      <c r="P30" s="9"/>
      <c r="Q30" s="68">
        <f>K30/$K$68</f>
        <v>0</v>
      </c>
      <c r="R30" s="72"/>
      <c r="S30" s="57">
        <v>0</v>
      </c>
    </row>
    <row r="31" spans="1:19" ht="13.5" customHeight="1">
      <c r="A31" s="44" t="s">
        <v>28</v>
      </c>
      <c r="B31" s="45"/>
      <c r="C31" s="9">
        <v>941601.05</v>
      </c>
      <c r="D31" s="9"/>
      <c r="E31" s="9">
        <v>3226135.86</v>
      </c>
      <c r="F31" s="9"/>
      <c r="G31" s="9">
        <v>2178807.72</v>
      </c>
      <c r="H31" s="9"/>
      <c r="I31" s="68">
        <f>C31/$C$68</f>
        <v>0.005601043458861391</v>
      </c>
      <c r="J31" s="67"/>
      <c r="K31" s="9">
        <v>603369.96</v>
      </c>
      <c r="L31" s="9"/>
      <c r="M31" s="9">
        <v>3825008.91</v>
      </c>
      <c r="N31" s="9"/>
      <c r="O31" s="9">
        <v>3028300.04</v>
      </c>
      <c r="P31" s="9"/>
      <c r="Q31" s="68">
        <f>K31/$K$68</f>
        <v>0.003980590236177509</v>
      </c>
      <c r="R31" s="72"/>
      <c r="S31" s="57">
        <f>(K31-C31)/K31</f>
        <v>-0.5605699859502453</v>
      </c>
    </row>
    <row r="32" spans="1:19" ht="13.5" customHeight="1">
      <c r="A32" s="44" t="s">
        <v>11</v>
      </c>
      <c r="B32" s="45"/>
      <c r="C32" s="9">
        <v>37526.36</v>
      </c>
      <c r="D32" s="9"/>
      <c r="E32" s="9">
        <v>70570.77</v>
      </c>
      <c r="F32" s="9"/>
      <c r="G32" s="9">
        <v>78740.74</v>
      </c>
      <c r="H32" s="9"/>
      <c r="I32" s="68">
        <f>C32/$C$68</f>
        <v>0.00022322274726953387</v>
      </c>
      <c r="J32" s="67"/>
      <c r="K32" s="9">
        <v>3869168</v>
      </c>
      <c r="L32" s="9"/>
      <c r="M32" s="9">
        <v>4159889.14</v>
      </c>
      <c r="N32" s="9"/>
      <c r="O32" s="9">
        <v>9420.88</v>
      </c>
      <c r="P32" s="9"/>
      <c r="Q32" s="68">
        <f>K32/$K$68</f>
        <v>0.02552591839827502</v>
      </c>
      <c r="R32" s="72"/>
      <c r="S32" s="57">
        <f>(K32-C32)/K32</f>
        <v>0.9903011810290998</v>
      </c>
    </row>
    <row r="33" spans="1:19" ht="13.5" customHeight="1">
      <c r="A33" s="44" t="s">
        <v>12</v>
      </c>
      <c r="B33" s="45"/>
      <c r="C33" s="9">
        <v>2429092.08</v>
      </c>
      <c r="D33" s="9"/>
      <c r="E33" s="9">
        <v>6715896.89</v>
      </c>
      <c r="F33" s="9"/>
      <c r="G33" s="9">
        <v>4350247.28</v>
      </c>
      <c r="H33" s="9"/>
      <c r="I33" s="68">
        <f>C33/$C$68</f>
        <v>0.014449272657094009</v>
      </c>
      <c r="J33" s="67"/>
      <c r="K33" s="9">
        <v>5973332.05</v>
      </c>
      <c r="L33" s="9"/>
      <c r="M33" s="9">
        <v>19649235.68</v>
      </c>
      <c r="N33" s="9"/>
      <c r="O33" s="9">
        <v>5372001.21</v>
      </c>
      <c r="P33" s="9"/>
      <c r="Q33" s="68">
        <f>K33/$K$68</f>
        <v>0.0394076417653875</v>
      </c>
      <c r="R33" s="72"/>
      <c r="S33" s="57">
        <f>(K33-C33)/K33</f>
        <v>0.5933438724539012</v>
      </c>
    </row>
    <row r="34" spans="1:19" ht="13.5" customHeight="1">
      <c r="A34" s="44" t="s">
        <v>13</v>
      </c>
      <c r="B34" s="45"/>
      <c r="C34" s="10">
        <v>700688.87</v>
      </c>
      <c r="D34" s="9"/>
      <c r="E34" s="10">
        <v>2647822.54</v>
      </c>
      <c r="F34" s="9"/>
      <c r="G34" s="10">
        <v>2366751.3</v>
      </c>
      <c r="H34" s="9"/>
      <c r="I34" s="69">
        <f>C34/$C$68</f>
        <v>0.0041679953649270875</v>
      </c>
      <c r="J34" s="67"/>
      <c r="K34" s="10">
        <v>613300.01</v>
      </c>
      <c r="L34" s="9"/>
      <c r="M34" s="10">
        <v>2692384.39</v>
      </c>
      <c r="N34" s="9"/>
      <c r="O34" s="10">
        <v>2254997.96</v>
      </c>
      <c r="P34" s="9"/>
      <c r="Q34" s="69">
        <f>K34/$K$68</f>
        <v>0.0040461013863758956</v>
      </c>
      <c r="R34" s="72"/>
      <c r="S34" s="58">
        <f>(K34-C34)/K34</f>
        <v>-0.14248957863216077</v>
      </c>
    </row>
    <row r="35" spans="1:19" s="6" customFormat="1" ht="13.5" customHeight="1">
      <c r="A35" s="46"/>
      <c r="B35" s="45"/>
      <c r="C35" s="9">
        <f>SUM(C30:C34)</f>
        <v>4108908.3600000003</v>
      </c>
      <c r="D35" s="9"/>
      <c r="E35" s="9">
        <f>SUM(E30:E34)</f>
        <v>12660426.059999999</v>
      </c>
      <c r="F35" s="9"/>
      <c r="G35" s="9">
        <f>SUM(G30:G34)</f>
        <v>9053686.990000002</v>
      </c>
      <c r="H35" s="9"/>
      <c r="I35" s="68">
        <f>SUM(I30:I34)</f>
        <v>0.02444153422815202</v>
      </c>
      <c r="J35" s="67"/>
      <c r="K35" s="9">
        <f>SUM(K30:L34)</f>
        <v>11059170.02</v>
      </c>
      <c r="L35" s="9"/>
      <c r="M35" s="9">
        <f>SUM(M30:M34)</f>
        <v>30326518.12</v>
      </c>
      <c r="N35" s="9"/>
      <c r="O35" s="9">
        <f>SUM(O30:O34)</f>
        <v>10664720.09</v>
      </c>
      <c r="P35" s="9"/>
      <c r="Q35" s="68">
        <f>SUM(Q30:Q34)</f>
        <v>0.07296025178621593</v>
      </c>
      <c r="R35" s="72"/>
      <c r="S35" s="57">
        <f>(K35-C35)/K35</f>
        <v>0.6284614168541375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1779251.17</v>
      </c>
      <c r="D38" s="9"/>
      <c r="E38" s="9">
        <f>5600962+C38</f>
        <v>7380213.17</v>
      </c>
      <c r="F38" s="9"/>
      <c r="G38" s="9">
        <v>8792752.04</v>
      </c>
      <c r="H38" s="9"/>
      <c r="I38" s="68">
        <f>C38/$C$68</f>
        <v>0.01058374258121311</v>
      </c>
      <c r="J38" s="67"/>
      <c r="K38" s="9">
        <v>2733889.17</v>
      </c>
      <c r="L38" s="9"/>
      <c r="M38" s="9">
        <f>7763205+K38</f>
        <v>10497094.17</v>
      </c>
      <c r="N38" s="9"/>
      <c r="O38" s="9">
        <v>11977461.3</v>
      </c>
      <c r="P38" s="9"/>
      <c r="Q38" s="68">
        <f>K38/$K$68</f>
        <v>0.01803618552188683</v>
      </c>
      <c r="R38" s="72"/>
      <c r="S38" s="57">
        <f>(K38-C38)/K38</f>
        <v>0.3491867960397239</v>
      </c>
    </row>
    <row r="39" spans="1:19" ht="13.5" customHeight="1">
      <c r="A39" s="44" t="s">
        <v>14</v>
      </c>
      <c r="B39" s="45"/>
      <c r="C39" s="9">
        <v>945706.16</v>
      </c>
      <c r="D39" s="9"/>
      <c r="E39" s="9">
        <v>3915986.47</v>
      </c>
      <c r="F39" s="9"/>
      <c r="G39" s="9">
        <v>0</v>
      </c>
      <c r="H39" s="9"/>
      <c r="I39" s="68">
        <f>C39/$C$68</f>
        <v>0.00562546239882902</v>
      </c>
      <c r="J39" s="67"/>
      <c r="K39" s="9">
        <v>105964.75</v>
      </c>
      <c r="L39" s="9"/>
      <c r="M39" s="9">
        <v>1500848.28</v>
      </c>
      <c r="N39" s="9"/>
      <c r="O39" s="9">
        <v>0</v>
      </c>
      <c r="P39" s="9"/>
      <c r="Q39" s="68">
        <f>K39/$K$68</f>
        <v>0.0006990773110895192</v>
      </c>
      <c r="R39" s="72"/>
      <c r="S39" s="57">
        <f>(K39-C39)/K39</f>
        <v>-7.924724118161937</v>
      </c>
    </row>
    <row r="40" spans="1:19" ht="13.5" customHeight="1">
      <c r="A40" s="44" t="s">
        <v>15</v>
      </c>
      <c r="B40" s="45"/>
      <c r="C40" s="9">
        <v>2647138.09</v>
      </c>
      <c r="D40" s="9"/>
      <c r="E40" s="9">
        <v>7489422.3</v>
      </c>
      <c r="F40" s="9"/>
      <c r="G40" s="9">
        <v>3995716.63</v>
      </c>
      <c r="H40" s="9"/>
      <c r="I40" s="99">
        <f>C40/$C$68</f>
        <v>0.01574630304808744</v>
      </c>
      <c r="J40" s="67"/>
      <c r="K40" s="9">
        <v>1030077.89</v>
      </c>
      <c r="L40" s="9"/>
      <c r="M40" s="9">
        <v>6394405.66</v>
      </c>
      <c r="N40" s="9"/>
      <c r="O40" s="9">
        <v>4341771.99</v>
      </c>
      <c r="P40" s="9"/>
      <c r="Q40" s="68">
        <f>K40/$K$68</f>
        <v>0.006795694620654185</v>
      </c>
      <c r="R40" s="72"/>
      <c r="S40" s="57">
        <f>(K40-C40)/K40</f>
        <v>-1.5698426455886745</v>
      </c>
    </row>
    <row r="41" spans="1:19" ht="13.5" customHeight="1">
      <c r="A41" s="44"/>
      <c r="B41" s="45"/>
      <c r="C41" s="101">
        <f>SUM(C38:C40)</f>
        <v>5372095.42</v>
      </c>
      <c r="D41" s="9"/>
      <c r="E41" s="102">
        <f>SUM(E38:E40)</f>
        <v>18785621.94</v>
      </c>
      <c r="F41" s="9"/>
      <c r="G41" s="102">
        <f>SUM(G38:G40)</f>
        <v>12788468.669999998</v>
      </c>
      <c r="H41" s="9"/>
      <c r="I41" s="103">
        <f>SUM(I38:I40)</f>
        <v>0.03195550802812957</v>
      </c>
      <c r="J41" s="67"/>
      <c r="K41" s="102">
        <f>SUM(K38:K40)</f>
        <v>3869931.81</v>
      </c>
      <c r="L41" s="9"/>
      <c r="M41" s="102">
        <f>SUM(M38:M40)</f>
        <v>18392348.11</v>
      </c>
      <c r="N41" s="9"/>
      <c r="O41" s="102">
        <f>SUM(O38:O40)</f>
        <v>16319233.290000001</v>
      </c>
      <c r="P41" s="9"/>
      <c r="Q41" s="103">
        <f>SUM(Q38:Q40)</f>
        <v>0.025530957453630532</v>
      </c>
      <c r="R41" s="72"/>
      <c r="S41" s="104">
        <f>(K41-C41)/K41</f>
        <v>-0.3881628110651386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C18+C27+C35+C41</f>
        <v>67359517.22999999</v>
      </c>
      <c r="D43" s="30"/>
      <c r="E43" s="30">
        <f>E18+E27+E35+E41</f>
        <v>624125904.3199999</v>
      </c>
      <c r="F43" s="30"/>
      <c r="G43" s="30">
        <f>G18+G27+G35+G41</f>
        <v>495386140.26000005</v>
      </c>
      <c r="H43" s="30"/>
      <c r="I43" s="73">
        <f>I18+I27+I35+I41</f>
        <v>0.40068305294811707</v>
      </c>
      <c r="J43" s="32"/>
      <c r="K43" s="30">
        <f>K18+K27+K35+K41</f>
        <v>63128809.91</v>
      </c>
      <c r="L43" s="30"/>
      <c r="M43" s="30">
        <f>M18+M27+M35+M41</f>
        <v>771022971.22</v>
      </c>
      <c r="N43" s="30"/>
      <c r="O43" s="30">
        <f>O18+O27+O35+O41</f>
        <v>675055406.52</v>
      </c>
      <c r="P43" s="30"/>
      <c r="Q43" s="73">
        <f>Q18+Q27+Q35+Q41</f>
        <v>0.416477353876305</v>
      </c>
      <c r="R43" s="33"/>
      <c r="S43" s="31">
        <f>(K43-C43)/K43</f>
        <v>-0.06701706124401091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55539531</v>
      </c>
      <c r="D48" s="9"/>
      <c r="E48" s="9">
        <v>161112034</v>
      </c>
      <c r="F48" s="9"/>
      <c r="G48" s="9">
        <v>133824233.1</v>
      </c>
      <c r="H48" s="9"/>
      <c r="I48" s="68">
        <f aca="true" t="shared" si="2" ref="I48:I54">C48/$C$68</f>
        <v>0.33037274843287334</v>
      </c>
      <c r="J48" s="67"/>
      <c r="K48" s="9">
        <v>66448940.71</v>
      </c>
      <c r="L48" s="9"/>
      <c r="M48" s="9">
        <v>228022782.42</v>
      </c>
      <c r="N48" s="9"/>
      <c r="O48" s="9">
        <v>159745008.56</v>
      </c>
      <c r="P48" s="9"/>
      <c r="Q48" s="68">
        <f aca="true" t="shared" si="3" ref="Q48:Q54">K48/$K$68</f>
        <v>0.4383811295387729</v>
      </c>
      <c r="R48" s="72"/>
      <c r="S48" s="57">
        <f aca="true" t="shared" si="4" ref="S48:S55">(K48-C48)/K48</f>
        <v>0.1641773306456671</v>
      </c>
    </row>
    <row r="49" spans="1:19" ht="13.5" customHeight="1">
      <c r="A49" s="47" t="s">
        <v>35</v>
      </c>
      <c r="B49" s="45"/>
      <c r="C49" s="9">
        <v>21707937</v>
      </c>
      <c r="D49" s="9"/>
      <c r="E49" s="9">
        <v>71651346</v>
      </c>
      <c r="F49" s="9"/>
      <c r="G49" s="9">
        <v>46274322.44</v>
      </c>
      <c r="H49" s="9"/>
      <c r="I49" s="68">
        <f t="shared" si="2"/>
        <v>0.12912804052122195</v>
      </c>
      <c r="J49" s="67"/>
      <c r="K49" s="9">
        <v>1154</v>
      </c>
      <c r="L49" s="9"/>
      <c r="M49" s="9">
        <v>75778417.01</v>
      </c>
      <c r="N49" s="9"/>
      <c r="O49" s="9">
        <v>69110328.67</v>
      </c>
      <c r="P49" s="9"/>
      <c r="Q49" s="68">
        <f t="shared" si="3"/>
        <v>7.6132413561802875E-06</v>
      </c>
      <c r="R49" s="72"/>
      <c r="S49" s="57">
        <f t="shared" si="4"/>
        <v>-18810.03726169844</v>
      </c>
    </row>
    <row r="50" spans="1:19" ht="13.5" customHeight="1">
      <c r="A50" s="47" t="s">
        <v>36</v>
      </c>
      <c r="B50" s="45"/>
      <c r="C50" s="9">
        <v>7310635</v>
      </c>
      <c r="D50" s="9"/>
      <c r="E50" s="9">
        <v>37295518</v>
      </c>
      <c r="F50" s="9"/>
      <c r="G50" s="9">
        <v>0</v>
      </c>
      <c r="H50" s="9"/>
      <c r="I50" s="68">
        <f t="shared" si="2"/>
        <v>0.043486765809015546</v>
      </c>
      <c r="J50" s="67"/>
      <c r="K50" s="9">
        <v>6954219.68</v>
      </c>
      <c r="L50" s="9"/>
      <c r="M50" s="9">
        <v>34152321.43</v>
      </c>
      <c r="N50" s="9"/>
      <c r="O50" s="9">
        <v>25361235.99</v>
      </c>
      <c r="P50" s="9"/>
      <c r="Q50" s="68">
        <f t="shared" si="3"/>
        <v>0.045878815309998995</v>
      </c>
      <c r="R50" s="72"/>
      <c r="S50" s="57">
        <f t="shared" si="4"/>
        <v>-0.05125166250140667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5000000</v>
      </c>
      <c r="F51" s="9"/>
      <c r="G51" s="9">
        <v>0</v>
      </c>
      <c r="H51" s="9"/>
      <c r="I51" s="68">
        <f>C51/$C$68</f>
        <v>0</v>
      </c>
      <c r="J51" s="67"/>
      <c r="K51" s="9">
        <v>2000000</v>
      </c>
      <c r="L51" s="9"/>
      <c r="M51" s="9">
        <v>26812970.25</v>
      </c>
      <c r="N51" s="9"/>
      <c r="O51" s="9">
        <v>12482998.8</v>
      </c>
      <c r="P51" s="9"/>
      <c r="Q51" s="68">
        <f>K51/$K$68</f>
        <v>0.013194525747279527</v>
      </c>
      <c r="R51" s="72"/>
      <c r="S51" s="57">
        <f t="shared" si="4"/>
        <v>1</v>
      </c>
    </row>
    <row r="52" spans="1:19" ht="13.5" customHeight="1">
      <c r="A52" s="47" t="s">
        <v>43</v>
      </c>
      <c r="B52" s="45"/>
      <c r="C52" s="9">
        <v>9960366</v>
      </c>
      <c r="D52" s="9"/>
      <c r="E52" s="9">
        <v>29843732</v>
      </c>
      <c r="F52" s="9"/>
      <c r="G52" s="9">
        <v>36744744</v>
      </c>
      <c r="H52" s="9"/>
      <c r="I52" s="68">
        <f t="shared" si="2"/>
        <v>0.059248492588411396</v>
      </c>
      <c r="J52" s="67"/>
      <c r="K52" s="9">
        <v>6699987.02</v>
      </c>
      <c r="L52" s="9"/>
      <c r="M52" s="9">
        <v>43330882.05</v>
      </c>
      <c r="N52" s="9"/>
      <c r="O52" s="9">
        <v>30075674.11</v>
      </c>
      <c r="P52" s="9"/>
      <c r="Q52" s="68">
        <f t="shared" si="3"/>
        <v>0.04420157562091431</v>
      </c>
      <c r="R52" s="72"/>
      <c r="S52" s="57">
        <f t="shared" si="4"/>
        <v>-0.4866246711027211</v>
      </c>
    </row>
    <row r="53" spans="1:19" ht="13.5" customHeight="1">
      <c r="A53" s="47" t="s">
        <v>37</v>
      </c>
      <c r="B53" s="45"/>
      <c r="C53" s="9">
        <v>519179.46</v>
      </c>
      <c r="D53" s="9">
        <v>9485.48</v>
      </c>
      <c r="E53" s="9">
        <v>2068635.24</v>
      </c>
      <c r="F53" s="9"/>
      <c r="G53" s="9">
        <v>2059444</v>
      </c>
      <c r="H53" s="9"/>
      <c r="I53" s="68">
        <f t="shared" si="2"/>
        <v>0.0030883002078302578</v>
      </c>
      <c r="J53" s="66"/>
      <c r="K53" s="9">
        <v>560572.89</v>
      </c>
      <c r="L53" s="9">
        <v>9485.48</v>
      </c>
      <c r="M53" s="9">
        <v>2239616.36</v>
      </c>
      <c r="N53" s="9"/>
      <c r="O53" s="9">
        <v>2123088.84</v>
      </c>
      <c r="P53" s="9"/>
      <c r="Q53" s="68">
        <f t="shared" si="3"/>
        <v>0.0036982467151659474</v>
      </c>
      <c r="R53" s="72"/>
      <c r="S53" s="57">
        <f t="shared" si="4"/>
        <v>0.07384129831893939</v>
      </c>
    </row>
    <row r="54" spans="1:19" ht="13.5" customHeight="1">
      <c r="A54" s="47" t="s">
        <v>38</v>
      </c>
      <c r="B54" s="45"/>
      <c r="C54" s="10">
        <v>5690852.64</v>
      </c>
      <c r="D54" s="9"/>
      <c r="E54" s="10">
        <v>22751303.8</v>
      </c>
      <c r="F54" s="9"/>
      <c r="G54" s="10">
        <v>22142132</v>
      </c>
      <c r="H54" s="9"/>
      <c r="I54" s="69">
        <f t="shared" si="2"/>
        <v>0.033851611523389946</v>
      </c>
      <c r="J54" s="66"/>
      <c r="K54" s="10">
        <v>5783885.23</v>
      </c>
      <c r="L54" s="9"/>
      <c r="M54" s="10">
        <v>22954372.94</v>
      </c>
      <c r="N54" s="9"/>
      <c r="O54" s="10">
        <v>23426075.3</v>
      </c>
      <c r="P54" s="9"/>
      <c r="Q54" s="69">
        <f t="shared" si="3"/>
        <v>0.03815781129327239</v>
      </c>
      <c r="R54" s="72"/>
      <c r="S54" s="58">
        <f t="shared" si="4"/>
        <v>0.016084791848471856</v>
      </c>
    </row>
    <row r="55" spans="1:19" ht="13.5" customHeight="1">
      <c r="A55" s="47"/>
      <c r="B55" s="45"/>
      <c r="C55" s="9">
        <f>SUM(C48:C54)</f>
        <v>100728501.1</v>
      </c>
      <c r="D55" s="9"/>
      <c r="E55" s="9">
        <f>SUM(E48:E54)</f>
        <v>329722569.04</v>
      </c>
      <c r="F55" s="9"/>
      <c r="G55" s="9">
        <f>SUM(G48:G54)</f>
        <v>241044875.54</v>
      </c>
      <c r="H55" s="9"/>
      <c r="I55" s="68">
        <f>SUM(I48:I54)</f>
        <v>0.5991759590827423</v>
      </c>
      <c r="J55" s="67"/>
      <c r="K55" s="9">
        <f>SUM(K48:K54)</f>
        <v>88448759.53</v>
      </c>
      <c r="L55" s="9"/>
      <c r="M55" s="9">
        <f>SUM(M48:M54)</f>
        <v>433291362.46000004</v>
      </c>
      <c r="N55" s="9"/>
      <c r="O55" s="9">
        <f>SUM(O48:O54)</f>
        <v>322324410.27000004</v>
      </c>
      <c r="P55" s="9"/>
      <c r="Q55" s="68">
        <f>SUM(Q48:Q54)</f>
        <v>0.5835197174667603</v>
      </c>
      <c r="R55" s="72"/>
      <c r="S55" s="57">
        <f t="shared" si="4"/>
        <v>-0.13883452560841125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100728501.1</v>
      </c>
      <c r="D57" s="30"/>
      <c r="E57" s="30">
        <f>E55</f>
        <v>329722569.04</v>
      </c>
      <c r="F57" s="30"/>
      <c r="G57" s="30">
        <f>G55</f>
        <v>241044875.54</v>
      </c>
      <c r="H57" s="30"/>
      <c r="I57" s="73">
        <f>I55</f>
        <v>0.5991759590827423</v>
      </c>
      <c r="J57" s="33"/>
      <c r="K57" s="30">
        <f>K55</f>
        <v>88448759.53</v>
      </c>
      <c r="L57" s="30"/>
      <c r="M57" s="30">
        <f>M55</f>
        <v>433291362.46000004</v>
      </c>
      <c r="N57" s="30"/>
      <c r="O57" s="30">
        <f>O55</f>
        <v>322324410.27000004</v>
      </c>
      <c r="P57" s="30"/>
      <c r="Q57" s="73">
        <f>Q55</f>
        <v>0.5835197174667603</v>
      </c>
      <c r="R57" s="33"/>
      <c r="S57" s="31">
        <f>(K57-C57)/K57</f>
        <v>-0.13883452560841125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23701.73</v>
      </c>
      <c r="D62" s="9"/>
      <c r="E62" s="10">
        <v>2929743.51</v>
      </c>
      <c r="F62" s="9"/>
      <c r="G62" s="10">
        <v>0</v>
      </c>
      <c r="H62" s="9"/>
      <c r="I62" s="69">
        <f>C62/$C$68</f>
        <v>0.00014098796914064485</v>
      </c>
      <c r="J62" s="66"/>
      <c r="K62" s="10">
        <v>443.92</v>
      </c>
      <c r="L62" s="9"/>
      <c r="M62" s="10">
        <v>371468.49</v>
      </c>
      <c r="N62" s="9"/>
      <c r="O62" s="10">
        <v>2768008.01</v>
      </c>
      <c r="P62" s="9"/>
      <c r="Q62" s="69">
        <f>K62/$K$68</f>
        <v>2.928656934866164E-06</v>
      </c>
      <c r="R62" s="66"/>
      <c r="S62" s="58">
        <f>(K62-C62)/K62</f>
        <v>-52.39189493602451</v>
      </c>
    </row>
    <row r="63" spans="1:19" s="6" customFormat="1" ht="13.5" customHeight="1">
      <c r="A63" s="48"/>
      <c r="B63" s="49"/>
      <c r="C63" s="9">
        <f>SUM(C62)</f>
        <v>23701.73</v>
      </c>
      <c r="D63" s="9"/>
      <c r="E63" s="9">
        <f>SUM(E62)</f>
        <v>2929743.51</v>
      </c>
      <c r="F63" s="9"/>
      <c r="G63" s="9">
        <f>SUM(G62)</f>
        <v>0</v>
      </c>
      <c r="H63" s="9"/>
      <c r="I63" s="68">
        <f>SUM(I62)</f>
        <v>0.00014098796914064485</v>
      </c>
      <c r="J63" s="66"/>
      <c r="K63" s="9">
        <f>SUM(K62)</f>
        <v>443.92</v>
      </c>
      <c r="L63" s="9"/>
      <c r="M63" s="9">
        <f>SUM(M62)</f>
        <v>371468.49</v>
      </c>
      <c r="N63" s="9"/>
      <c r="O63" s="9">
        <f>SUM(O62)</f>
        <v>2768008.01</v>
      </c>
      <c r="P63" s="9"/>
      <c r="Q63" s="68">
        <f>SUM(Q62)</f>
        <v>2.928656934866164E-06</v>
      </c>
      <c r="R63" s="66"/>
      <c r="S63" s="57">
        <f>(K63-C63)/K63</f>
        <v>-52.39189493602451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23701.73</v>
      </c>
      <c r="D65" s="74"/>
      <c r="E65" s="30">
        <f>E63</f>
        <v>2929743.51</v>
      </c>
      <c r="F65" s="30"/>
      <c r="G65" s="30">
        <f>G63</f>
        <v>0</v>
      </c>
      <c r="H65" s="74"/>
      <c r="I65" s="73">
        <f>I63</f>
        <v>0.00014098796914064485</v>
      </c>
      <c r="J65" s="75"/>
      <c r="K65" s="30">
        <f>K63</f>
        <v>443.92</v>
      </c>
      <c r="L65" s="74"/>
      <c r="M65" s="30">
        <f>M63</f>
        <v>371468.49</v>
      </c>
      <c r="N65" s="30"/>
      <c r="O65" s="30">
        <f>O63</f>
        <v>2768008.01</v>
      </c>
      <c r="P65" s="74"/>
      <c r="Q65" s="73">
        <f>Q63</f>
        <v>2.928656934866164E-06</v>
      </c>
      <c r="R65" s="33"/>
      <c r="S65" s="31">
        <f>(K65-C65)/K65</f>
        <v>-52.39189493602451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168111720.05999997</v>
      </c>
      <c r="D68" s="77"/>
      <c r="E68" s="77">
        <f>E43+E57+E65</f>
        <v>956778216.8699999</v>
      </c>
      <c r="F68" s="77"/>
      <c r="G68" s="77">
        <f>G43+G57+G65</f>
        <v>736431015.8000001</v>
      </c>
      <c r="H68" s="77"/>
      <c r="I68" s="78">
        <f>I43+I57+I65</f>
        <v>1.0000000000000002</v>
      </c>
      <c r="J68" s="79"/>
      <c r="K68" s="77">
        <f>K43+K57+K65</f>
        <v>151578013.35999998</v>
      </c>
      <c r="L68" s="77"/>
      <c r="M68" s="77">
        <f>M43+M57+M65</f>
        <v>1204685802.17</v>
      </c>
      <c r="N68" s="77"/>
      <c r="O68" s="77">
        <f>O43+O57+O65</f>
        <v>1000147824.8</v>
      </c>
      <c r="P68" s="77"/>
      <c r="Q68" s="78">
        <f>Q43+Q57+Q65</f>
        <v>1.0000000000000002</v>
      </c>
      <c r="R68" s="33"/>
      <c r="S68" s="78">
        <f>(K68-C68)/K68</f>
        <v>-0.10907720937555894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2017-05-04T19:21:23Z</cp:lastPrinted>
  <dcterms:created xsi:type="dcterms:W3CDTF">2009-02-19T19:53:26Z</dcterms:created>
  <dcterms:modified xsi:type="dcterms:W3CDTF">2017-05-04T19:21:48Z</dcterms:modified>
  <cp:category/>
  <cp:version/>
  <cp:contentType/>
  <cp:contentStatus/>
</cp:coreProperties>
</file>