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2017'!$A$8:$J$78</definedName>
    <definedName name="A_impresión_IM">#REF!</definedName>
    <definedName name="_xlnm.Print_Area" localSheetId="0">'FEBRERO 2017'!$A$1:$S$71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<sst xmlns="http://schemas.openxmlformats.org/spreadsheetml/2006/main" count="55" uniqueCount="51">
  <si>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</si>
  <si>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</si>
  <si>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</si>
  <si>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</si>
  <si>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</si>
  <si>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</si>
  <si>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</si>
  <si>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</si>
  <si>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</si>
  <si>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</si>
  <si>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</si>
  <si>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</si>
  <si>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</si>
  <si>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</si>
  <si>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</si>
  <si>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</si>
  <si>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</si>
  <si>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</si>
  <si>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</si>
  <si>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</si>
  <si>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</si>
  <si>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</si>
  <si>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</si>
  <si>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</si>
  <si>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</si>
  <si>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</si>
  <si>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</si>
  <si>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</si>
  <si>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</si>
  <si>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</si>
  <si>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</si>
  <si>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</si>
  <si>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</si>
  <si>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</si>
  <si>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</si>
  <si>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</si>
  <si>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</si>
  <si>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</si>
  <si>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</si>
  <si>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</si>
  <si>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</si>
  <si>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</si>
  <si>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</si>
  <si>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</si>
  <si>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JUEGOS PERMITIDOS</t>
  </si>
  <si>
    <t>FIDEICOMISO VALLE ORIENTE</t>
  </si>
  <si>
    <t>DICIEMBRE</t>
  </si>
  <si>
    <t>COMPARATIVO MES DICIEMBRE DE  2017 VS MES DE DICIEMBRE 2018</t>
  </si>
  <si>
    <t>2018 VS 2017</t>
  </si>
  <si>
    <t>GASTOS DE EJECUCIÓN</t>
  </si>
  <si>
    <t>DERECHOS POR COOP OBRAS PÚBLICAS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</si>
</sst>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3"/>
  <sheetViews>
    <sheetView showGridLines="0" tabSelected="1" zoomScale="75" zoomScaleNormal="75" zoomScalePageLayoutView="0" workbookViewId="0" topLeftCell="A1">
      <selection activeCell="C4" sqref="C4:S4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DICIEMBRE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DICIEMBRE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48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35608221.12</v>
      </c>
      <c r="D13" s="9"/>
      <c r="E13" s="9">
        <v>434664779.25</v>
      </c>
      <c r="F13" s="9"/>
      <c r="G13" s="9">
        <v>260689516.44</v>
      </c>
      <c r="H13" s="9"/>
      <c r="I13" s="68">
        <f>C13/$C$71</f>
        <v>0.18115241244073055</v>
      </c>
      <c r="J13" s="67"/>
      <c r="K13" s="9">
        <v>38138610.77</v>
      </c>
      <c r="L13" s="9"/>
      <c r="M13" s="9">
        <v>499636333.81</v>
      </c>
      <c r="N13" s="9"/>
      <c r="O13" s="9">
        <v>310583098.73</v>
      </c>
      <c r="P13" s="9"/>
      <c r="Q13" s="68">
        <f>K13/$K$71</f>
        <v>0.21644143584727513</v>
      </c>
      <c r="R13" s="72"/>
      <c r="S13" s="57">
        <f>(K13-C13)/K13</f>
        <v>0.06634718986645474</v>
      </c>
    </row>
    <row r="14" spans="1:19" ht="13.5" customHeight="1">
      <c r="A14" s="44" t="s">
        <v>6</v>
      </c>
      <c r="B14" s="45"/>
      <c r="C14" s="9">
        <v>9123784</v>
      </c>
      <c r="D14" s="9"/>
      <c r="E14" s="9">
        <f>637558931+C14</f>
        <v>646682715</v>
      </c>
      <c r="F14" s="9"/>
      <c r="G14" s="9">
        <v>724641397.78</v>
      </c>
      <c r="H14" s="9"/>
      <c r="I14" s="68">
        <f>C14/$C$71</f>
        <v>0.04641612049695501</v>
      </c>
      <c r="J14" s="67"/>
      <c r="K14" s="9">
        <v>11026886.72</v>
      </c>
      <c r="L14" s="9"/>
      <c r="M14" s="9">
        <f>644465962+K14</f>
        <v>655492848.72</v>
      </c>
      <c r="N14" s="9"/>
      <c r="O14" s="9">
        <v>683719593</v>
      </c>
      <c r="P14" s="9"/>
      <c r="Q14" s="68">
        <f>K14/$K$71</f>
        <v>0.06257897564741449</v>
      </c>
      <c r="R14" s="72"/>
      <c r="S14" s="57">
        <f>(K14-C14)/K14</f>
        <v>0.17258749167598236</v>
      </c>
    </row>
    <row r="15" spans="1:19" ht="13.5" customHeight="1">
      <c r="A15" s="44" t="s">
        <v>7</v>
      </c>
      <c r="B15" s="45"/>
      <c r="C15" s="9">
        <v>35552.59</v>
      </c>
      <c r="D15" s="9"/>
      <c r="E15" s="9">
        <v>878162.43</v>
      </c>
      <c r="F15" s="9"/>
      <c r="G15" s="9">
        <v>915071.88</v>
      </c>
      <c r="H15" s="9"/>
      <c r="I15" s="99">
        <f>C15/$C$71</f>
        <v>0.00018086939601143974</v>
      </c>
      <c r="J15" s="67"/>
      <c r="K15" s="9">
        <v>50974.74</v>
      </c>
      <c r="L15" s="9"/>
      <c r="M15" s="9">
        <v>1102122.4</v>
      </c>
      <c r="N15" s="9"/>
      <c r="O15" s="9">
        <v>1043828</v>
      </c>
      <c r="P15" s="9"/>
      <c r="Q15" s="99">
        <f>K15/$K$71</f>
        <v>0.0002892880913800922</v>
      </c>
      <c r="R15" s="72"/>
      <c r="S15" s="57">
        <f>(K15-C15)/K15</f>
        <v>0.3025449467716756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0</v>
      </c>
      <c r="F16" s="9"/>
      <c r="G16" s="9">
        <v>40800</v>
      </c>
      <c r="H16" s="9"/>
      <c r="I16" s="99">
        <f>C16/$C$71</f>
        <v>0</v>
      </c>
      <c r="J16" s="67"/>
      <c r="K16" s="9">
        <v>0</v>
      </c>
      <c r="L16" s="9"/>
      <c r="M16" s="9">
        <v>0</v>
      </c>
      <c r="N16" s="9"/>
      <c r="O16" s="9">
        <v>26162</v>
      </c>
      <c r="P16" s="9"/>
      <c r="Q16" s="99">
        <f>K16/$K$71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9">
        <v>0</v>
      </c>
      <c r="D17" s="9"/>
      <c r="E17" s="9">
        <v>170388.24</v>
      </c>
      <c r="F17" s="9"/>
      <c r="G17" s="9">
        <v>0</v>
      </c>
      <c r="H17" s="9"/>
      <c r="I17" s="99">
        <f>C17/$C$71</f>
        <v>0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>K17/$K$71</f>
        <v>0</v>
      </c>
      <c r="R17" s="72"/>
      <c r="S17" s="57">
        <v>0</v>
      </c>
    </row>
    <row r="18" spans="1:19" ht="13.5" customHeight="1">
      <c r="A18" s="44" t="s">
        <v>43</v>
      </c>
      <c r="B18" s="45"/>
      <c r="C18" s="9">
        <v>1632</v>
      </c>
      <c r="D18" s="9"/>
      <c r="E18" s="9">
        <v>2551</v>
      </c>
      <c r="F18" s="9"/>
      <c r="G18" s="9">
        <v>0</v>
      </c>
      <c r="H18" s="9"/>
      <c r="I18" s="99">
        <f>C18/$C$71</f>
        <v>8.30259776546996E-06</v>
      </c>
      <c r="J18" s="67"/>
      <c r="K18" s="9">
        <v>755.76</v>
      </c>
      <c r="L18" s="9"/>
      <c r="M18" s="9">
        <v>7129.83</v>
      </c>
      <c r="N18" s="9"/>
      <c r="O18" s="9">
        <v>5629394</v>
      </c>
      <c r="P18" s="9"/>
      <c r="Q18" s="99">
        <f>K18/$K$71</f>
        <v>4.289033508389027E-06</v>
      </c>
      <c r="R18" s="72"/>
      <c r="S18" s="57">
        <f>(K18-C18)/K18</f>
        <v>-1.1594156875198476</v>
      </c>
    </row>
    <row r="19" spans="1:19" ht="13.5" customHeight="1">
      <c r="A19" s="44" t="s">
        <v>49</v>
      </c>
      <c r="B19" s="45"/>
      <c r="C19" s="10">
        <v>0</v>
      </c>
      <c r="D19" s="9"/>
      <c r="E19" s="10">
        <v>0</v>
      </c>
      <c r="F19" s="9"/>
      <c r="G19" s="10">
        <v>0</v>
      </c>
      <c r="H19" s="9"/>
      <c r="I19" s="69">
        <f>C19/$C$71</f>
        <v>0</v>
      </c>
      <c r="J19" s="67"/>
      <c r="K19" s="10">
        <v>0</v>
      </c>
      <c r="L19" s="9"/>
      <c r="M19" s="10">
        <v>0</v>
      </c>
      <c r="N19" s="9"/>
      <c r="O19" s="10">
        <v>1055383</v>
      </c>
      <c r="P19" s="9"/>
      <c r="Q19" s="69">
        <f>K19/$K$71</f>
        <v>0</v>
      </c>
      <c r="R19" s="72"/>
      <c r="S19" s="58">
        <v>0</v>
      </c>
    </row>
    <row r="20" spans="1:19" ht="13.5" customHeight="1">
      <c r="A20" s="39"/>
      <c r="B20" s="45"/>
      <c r="C20" s="9">
        <f>SUM(C13:C19)</f>
        <v>44769189.71</v>
      </c>
      <c r="D20" s="12"/>
      <c r="E20" s="9">
        <f>SUM(E13:E19)</f>
        <v>1082398595.92</v>
      </c>
      <c r="F20" s="9"/>
      <c r="G20" s="9">
        <f>SUM(G13:G19)</f>
        <v>986286786.1</v>
      </c>
      <c r="H20" s="9"/>
      <c r="I20" s="68">
        <f>SUM(I13:I19)</f>
        <v>0.22775770493146247</v>
      </c>
      <c r="J20" s="67"/>
      <c r="K20" s="9">
        <f>SUM(K13:K19)</f>
        <v>49217227.99</v>
      </c>
      <c r="L20" s="12"/>
      <c r="M20" s="9">
        <f>SUM(M13:M19)</f>
        <v>1156238434.76</v>
      </c>
      <c r="N20" s="9"/>
      <c r="O20" s="9">
        <f>SUM(O13:O19)</f>
        <v>1002057458.73</v>
      </c>
      <c r="P20" s="9"/>
      <c r="Q20" s="68">
        <f>SUM(Q13:Q19)</f>
        <v>0.27931398861957807</v>
      </c>
      <c r="R20" s="72"/>
      <c r="S20" s="57">
        <f>(K20-C20)/K20</f>
        <v>0.0903756359643773</v>
      </c>
    </row>
    <row r="21" spans="1:19" ht="13.5" customHeight="1">
      <c r="A21" s="44"/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2" t="s">
        <v>30</v>
      </c>
      <c r="B22" s="45"/>
      <c r="C22" s="9"/>
      <c r="D22" s="9"/>
      <c r="E22" s="9"/>
      <c r="F22" s="9"/>
      <c r="G22" s="9"/>
      <c r="H22" s="9"/>
      <c r="I22" s="57"/>
      <c r="J22" s="67"/>
      <c r="K22" s="6"/>
      <c r="L22" s="6"/>
      <c r="M22" s="6"/>
      <c r="N22" s="6"/>
      <c r="O22" s="6"/>
      <c r="P22" s="6"/>
      <c r="Q22" s="65"/>
      <c r="R22" s="72"/>
      <c r="S22" s="57"/>
    </row>
    <row r="23" spans="1:19" ht="13.5" customHeight="1">
      <c r="A23" s="46" t="s">
        <v>26</v>
      </c>
      <c r="B23" s="45"/>
      <c r="C23" s="9">
        <v>1641047.58</v>
      </c>
      <c r="D23" s="9"/>
      <c r="E23" s="9">
        <v>9993407.18</v>
      </c>
      <c r="F23" s="9"/>
      <c r="G23" s="9">
        <v>18997275.47</v>
      </c>
      <c r="H23" s="9"/>
      <c r="I23" s="68">
        <f>C23/$C$71</f>
        <v>0.00834862620755998</v>
      </c>
      <c r="J23" s="67"/>
      <c r="K23" s="9">
        <v>0</v>
      </c>
      <c r="L23" s="9"/>
      <c r="M23" s="9">
        <v>14356725.03</v>
      </c>
      <c r="N23" s="9"/>
      <c r="O23" s="9">
        <v>13323530</v>
      </c>
      <c r="P23" s="9"/>
      <c r="Q23" s="68">
        <f>K23/$K$71</f>
        <v>0</v>
      </c>
      <c r="R23" s="72"/>
      <c r="S23" s="57">
        <v>0</v>
      </c>
    </row>
    <row r="24" spans="1:19" s="6" customFormat="1" ht="13.5" customHeight="1">
      <c r="A24" s="46" t="s">
        <v>8</v>
      </c>
      <c r="B24" s="45"/>
      <c r="C24" s="9">
        <v>24775871.32</v>
      </c>
      <c r="D24" s="9"/>
      <c r="E24" s="9">
        <v>48776021.02</v>
      </c>
      <c r="F24" s="9"/>
      <c r="G24" s="9">
        <v>12134413.97</v>
      </c>
      <c r="H24" s="9"/>
      <c r="I24" s="68">
        <f>C24/$C$71</f>
        <v>0.126044175158703</v>
      </c>
      <c r="J24" s="67"/>
      <c r="K24" s="9">
        <v>264761.56</v>
      </c>
      <c r="L24" s="9"/>
      <c r="M24" s="9">
        <v>75912753.66</v>
      </c>
      <c r="N24" s="9"/>
      <c r="O24" s="9">
        <v>14315467</v>
      </c>
      <c r="P24" s="9"/>
      <c r="Q24" s="68">
        <f>K24/$K$71</f>
        <v>0.0015025553119685506</v>
      </c>
      <c r="R24" s="72"/>
      <c r="S24" s="57">
        <f>(K24-C24)/K24</f>
        <v>-92.57805309804037</v>
      </c>
    </row>
    <row r="25" spans="1:19" s="6" customFormat="1" ht="13.5" customHeight="1">
      <c r="A25" s="44" t="s">
        <v>10</v>
      </c>
      <c r="B25" s="45"/>
      <c r="C25" s="9">
        <v>2514094.91</v>
      </c>
      <c r="D25" s="9"/>
      <c r="E25" s="9">
        <v>32245872.25</v>
      </c>
      <c r="F25" s="9"/>
      <c r="G25" s="9">
        <v>32778208.23</v>
      </c>
      <c r="H25" s="9"/>
      <c r="I25" s="68">
        <f>C25/$C$71</f>
        <v>0.012790146312466546</v>
      </c>
      <c r="J25" s="67"/>
      <c r="K25" s="9">
        <v>3114646.92</v>
      </c>
      <c r="L25" s="9"/>
      <c r="M25" s="9">
        <v>38207495.4</v>
      </c>
      <c r="N25" s="9"/>
      <c r="O25" s="9">
        <v>34410032.9</v>
      </c>
      <c r="P25" s="9"/>
      <c r="Q25" s="68">
        <f>K25/$K$71</f>
        <v>0.01767601488128596</v>
      </c>
      <c r="R25" s="72"/>
      <c r="S25" s="57">
        <f>(K25-C25)/K25</f>
        <v>0.19281543796945042</v>
      </c>
    </row>
    <row r="26" spans="1:19" s="6" customFormat="1" ht="13.5" customHeight="1">
      <c r="A26" s="46" t="s">
        <v>9</v>
      </c>
      <c r="B26" s="45"/>
      <c r="C26" s="9">
        <v>3199.23</v>
      </c>
      <c r="D26" s="9"/>
      <c r="E26" s="9">
        <f>11928145+C26</f>
        <v>11931344.23</v>
      </c>
      <c r="F26" s="9"/>
      <c r="G26" s="9">
        <v>7301832.96</v>
      </c>
      <c r="H26" s="9"/>
      <c r="I26" s="68">
        <f>C26/$C$71</f>
        <v>1.6275686182122833E-05</v>
      </c>
      <c r="J26" s="67"/>
      <c r="K26" s="9">
        <v>179415.2</v>
      </c>
      <c r="L26" s="9"/>
      <c r="M26" s="9">
        <f>12074837+K26</f>
        <v>12254252.2</v>
      </c>
      <c r="N26" s="9"/>
      <c r="O26" s="9">
        <v>10862159</v>
      </c>
      <c r="P26" s="9"/>
      <c r="Q26" s="68">
        <f>K26/$K$71</f>
        <v>0.0010182039334104994</v>
      </c>
      <c r="R26" s="72"/>
      <c r="S26" s="57">
        <f>(K26-C26)/K26</f>
        <v>0.9821685676575898</v>
      </c>
    </row>
    <row r="27" spans="1:19" s="6" customFormat="1" ht="13.5" customHeight="1">
      <c r="A27" s="47" t="s">
        <v>22</v>
      </c>
      <c r="B27" s="45"/>
      <c r="C27" s="9">
        <v>920077.18</v>
      </c>
      <c r="D27" s="9"/>
      <c r="E27" s="9">
        <v>17138681.76</v>
      </c>
      <c r="F27" s="9"/>
      <c r="G27" s="9">
        <v>13346093.54</v>
      </c>
      <c r="H27" s="9"/>
      <c r="I27" s="68">
        <f>C27/$C$71</f>
        <v>0.004680778638926411</v>
      </c>
      <c r="J27" s="67"/>
      <c r="K27" s="9">
        <v>613173.9</v>
      </c>
      <c r="L27" s="9"/>
      <c r="M27" s="9">
        <v>16078258.9</v>
      </c>
      <c r="N27" s="9"/>
      <c r="O27" s="9">
        <v>17214141.42</v>
      </c>
      <c r="P27" s="9"/>
      <c r="Q27" s="68">
        <f>K27/$K$71</f>
        <v>0.0034798393717179825</v>
      </c>
      <c r="R27" s="72"/>
      <c r="S27" s="57">
        <f>(K27-C27)/K27</f>
        <v>-0.5005158895380251</v>
      </c>
    </row>
    <row r="28" spans="1:19" s="6" customFormat="1" ht="13.5" customHeight="1">
      <c r="A28" s="44" t="s">
        <v>50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8">
        <f>C28/$C$71</f>
        <v>0</v>
      </c>
      <c r="J28" s="67"/>
      <c r="K28" s="9">
        <v>0</v>
      </c>
      <c r="L28" s="9"/>
      <c r="M28" s="9">
        <v>1911628.87</v>
      </c>
      <c r="N28" s="9"/>
      <c r="O28" s="9">
        <v>0</v>
      </c>
      <c r="P28" s="9"/>
      <c r="Q28" s="68">
        <f>K28/$K$71</f>
        <v>0</v>
      </c>
      <c r="R28" s="72"/>
      <c r="S28" s="57">
        <v>0</v>
      </c>
    </row>
    <row r="29" spans="1:19" s="6" customFormat="1" ht="13.5" customHeight="1">
      <c r="A29" s="44" t="s">
        <v>25</v>
      </c>
      <c r="B29" s="45"/>
      <c r="C29" s="9">
        <v>0</v>
      </c>
      <c r="D29" s="9"/>
      <c r="E29" s="9">
        <v>84144</v>
      </c>
      <c r="F29" s="9"/>
      <c r="G29" s="9">
        <v>0</v>
      </c>
      <c r="H29" s="9"/>
      <c r="I29" s="68">
        <f>C29/$C$71</f>
        <v>0</v>
      </c>
      <c r="J29" s="67"/>
      <c r="K29" s="9">
        <v>0</v>
      </c>
      <c r="L29" s="9"/>
      <c r="M29" s="9">
        <v>12648.37</v>
      </c>
      <c r="N29" s="9"/>
      <c r="O29" s="9">
        <v>361887</v>
      </c>
      <c r="P29" s="9"/>
      <c r="Q29" s="68">
        <f>K29/$K$71</f>
        <v>0</v>
      </c>
      <c r="R29" s="72"/>
      <c r="S29" s="57">
        <v>0</v>
      </c>
    </row>
    <row r="30" spans="1:19" ht="13.5" customHeight="1">
      <c r="A30" s="44" t="s">
        <v>49</v>
      </c>
      <c r="B30" s="45"/>
      <c r="C30" s="9">
        <v>0</v>
      </c>
      <c r="D30" s="9"/>
      <c r="E30" s="9">
        <v>0</v>
      </c>
      <c r="F30" s="9"/>
      <c r="G30" s="9">
        <v>0</v>
      </c>
      <c r="H30" s="9"/>
      <c r="I30" s="68">
        <f>C30/$C$71</f>
        <v>0</v>
      </c>
      <c r="J30" s="67"/>
      <c r="K30" s="9">
        <v>0</v>
      </c>
      <c r="L30" s="9"/>
      <c r="M30" s="9">
        <v>0</v>
      </c>
      <c r="N30" s="9"/>
      <c r="O30" s="9">
        <v>159575</v>
      </c>
      <c r="P30" s="9"/>
      <c r="Q30" s="68">
        <f>K30/$K$71</f>
        <v>0</v>
      </c>
      <c r="R30" s="72"/>
      <c r="S30" s="58">
        <v>0</v>
      </c>
    </row>
    <row r="31" spans="1:19" s="6" customFormat="1" ht="13.5" customHeight="1">
      <c r="A31" s="44"/>
      <c r="B31" s="45"/>
      <c r="C31" s="102">
        <f>SUM(C23:C30)</f>
        <v>29854290.22</v>
      </c>
      <c r="D31" s="9"/>
      <c r="E31" s="102">
        <f>SUM(E23:E30)</f>
        <v>120169470.44000001</v>
      </c>
      <c r="F31" s="9"/>
      <c r="G31" s="102">
        <f>SUM(G23:G30)</f>
        <v>84557824.16999999</v>
      </c>
      <c r="H31" s="9"/>
      <c r="I31" s="103">
        <f>SUM(I23:I30)</f>
        <v>0.15188000200383805</v>
      </c>
      <c r="J31" s="67"/>
      <c r="K31" s="102">
        <f>SUM(K23:K30)</f>
        <v>4171997.58</v>
      </c>
      <c r="L31" s="9"/>
      <c r="M31" s="102">
        <f>SUM(M23:M30)</f>
        <v>158733762.43</v>
      </c>
      <c r="N31" s="9"/>
      <c r="O31" s="102">
        <f>SUM(O23:O30)</f>
        <v>90646792.32000001</v>
      </c>
      <c r="P31" s="9"/>
      <c r="Q31" s="103">
        <f>SUM(Q23:Q30)</f>
        <v>0.023676613498382994</v>
      </c>
      <c r="R31" s="72"/>
      <c r="S31" s="104">
        <f>(K31-C31)/K31</f>
        <v>-6.155874289840791</v>
      </c>
    </row>
    <row r="32" spans="1:19" s="6" customFormat="1" ht="13.5" customHeight="1">
      <c r="A32" s="44"/>
      <c r="B32" s="45"/>
      <c r="C32" s="9"/>
      <c r="D32" s="9"/>
      <c r="E32" s="9"/>
      <c r="F32" s="9"/>
      <c r="G32" s="9"/>
      <c r="H32" s="9"/>
      <c r="I32" s="57"/>
      <c r="J32" s="67"/>
      <c r="Q32" s="65"/>
      <c r="R32" s="72"/>
      <c r="S32" s="57"/>
    </row>
    <row r="33" spans="1:19" ht="13.5" customHeight="1">
      <c r="A33" s="42" t="s">
        <v>27</v>
      </c>
      <c r="B33" s="45"/>
      <c r="C33" s="9"/>
      <c r="D33" s="9"/>
      <c r="E33" s="9"/>
      <c r="F33" s="9"/>
      <c r="G33" s="9"/>
      <c r="H33" s="9"/>
      <c r="I33" s="57"/>
      <c r="J33" s="67"/>
      <c r="K33" s="6"/>
      <c r="L33" s="6"/>
      <c r="M33" s="6"/>
      <c r="N33" s="6"/>
      <c r="O33" s="6"/>
      <c r="P33" s="6"/>
      <c r="Q33" s="65"/>
      <c r="R33" s="72"/>
      <c r="S33" s="57"/>
    </row>
    <row r="34" spans="1:19" ht="13.5" customHeight="1">
      <c r="A34" s="44" t="s">
        <v>28</v>
      </c>
      <c r="B34" s="45"/>
      <c r="C34" s="9">
        <v>981665.28</v>
      </c>
      <c r="D34" s="9"/>
      <c r="E34" s="9">
        <v>11865961.65</v>
      </c>
      <c r="F34" s="9"/>
      <c r="G34" s="9">
        <v>9008167.49</v>
      </c>
      <c r="H34" s="9"/>
      <c r="I34" s="68">
        <f>C34/$C$71</f>
        <v>0.004994100465788875</v>
      </c>
      <c r="J34" s="67"/>
      <c r="K34" s="9">
        <v>1342749.1</v>
      </c>
      <c r="L34" s="9"/>
      <c r="M34" s="9">
        <v>12913162.43</v>
      </c>
      <c r="N34" s="9"/>
      <c r="O34" s="9">
        <v>10426336</v>
      </c>
      <c r="P34" s="9"/>
      <c r="Q34" s="68">
        <f>K34/$K$71</f>
        <v>0.007620270831029969</v>
      </c>
      <c r="R34" s="72"/>
      <c r="S34" s="57">
        <f>(K34-C34)/K34</f>
        <v>0.2689138425041581</v>
      </c>
    </row>
    <row r="35" spans="1:19" ht="13.5" customHeight="1">
      <c r="A35" s="44" t="s">
        <v>11</v>
      </c>
      <c r="B35" s="45"/>
      <c r="C35" s="9">
        <v>762975.09</v>
      </c>
      <c r="D35" s="9"/>
      <c r="E35" s="9">
        <v>12226733.45</v>
      </c>
      <c r="F35" s="9"/>
      <c r="G35" s="9">
        <v>340263.58</v>
      </c>
      <c r="H35" s="9"/>
      <c r="I35" s="68">
        <f>C35/$C$71</f>
        <v>0.0038815412238622803</v>
      </c>
      <c r="J35" s="67"/>
      <c r="K35" s="9">
        <v>3507.22</v>
      </c>
      <c r="L35" s="9"/>
      <c r="M35" s="9">
        <v>29466631.34</v>
      </c>
      <c r="N35" s="9"/>
      <c r="O35" s="9">
        <v>11396635</v>
      </c>
      <c r="P35" s="9"/>
      <c r="Q35" s="68">
        <f>K35/$K$71</f>
        <v>1.9903916721303274E-05</v>
      </c>
      <c r="R35" s="72"/>
      <c r="S35" s="57">
        <f>(K35-C35)/K35</f>
        <v>-216.54412041445931</v>
      </c>
    </row>
    <row r="36" spans="1:19" ht="13.5" customHeight="1">
      <c r="A36" s="44" t="s">
        <v>12</v>
      </c>
      <c r="B36" s="45"/>
      <c r="C36" s="9">
        <v>6681192.27</v>
      </c>
      <c r="D36" s="9"/>
      <c r="E36" s="9">
        <v>74193892.56</v>
      </c>
      <c r="F36" s="9"/>
      <c r="G36" s="9">
        <v>13969322.88</v>
      </c>
      <c r="H36" s="9"/>
      <c r="I36" s="68">
        <f>C36/$C$71</f>
        <v>0.03398973775219189</v>
      </c>
      <c r="J36" s="67"/>
      <c r="K36" s="9">
        <v>5578412.83</v>
      </c>
      <c r="L36" s="9"/>
      <c r="M36" s="9">
        <v>99858803.03</v>
      </c>
      <c r="N36" s="9"/>
      <c r="O36" s="9">
        <v>29071457</v>
      </c>
      <c r="P36" s="9"/>
      <c r="Q36" s="68">
        <f>K36/$K$71</f>
        <v>0.031658197776406875</v>
      </c>
      <c r="R36" s="72"/>
      <c r="S36" s="57">
        <f>(K36-C36)/K36</f>
        <v>-0.1976869539072818</v>
      </c>
    </row>
    <row r="37" spans="1:19" ht="13.5" customHeight="1">
      <c r="A37" s="44" t="s">
        <v>13</v>
      </c>
      <c r="B37" s="45"/>
      <c r="C37" s="10">
        <v>449791.33</v>
      </c>
      <c r="D37" s="9"/>
      <c r="E37" s="10">
        <v>10729285.03</v>
      </c>
      <c r="F37" s="9"/>
      <c r="G37" s="10">
        <v>6744992.08</v>
      </c>
      <c r="H37" s="9"/>
      <c r="I37" s="69">
        <f>C37/$C$71</f>
        <v>0.0022882576540353933</v>
      </c>
      <c r="J37" s="67"/>
      <c r="K37" s="10">
        <v>367422.95</v>
      </c>
      <c r="L37" s="9"/>
      <c r="M37" s="10">
        <v>9797547.66</v>
      </c>
      <c r="N37" s="9"/>
      <c r="O37" s="10">
        <v>7568209</v>
      </c>
      <c r="P37" s="9"/>
      <c r="Q37" s="69">
        <f>K37/$K$71</f>
        <v>0.0020851716739456257</v>
      </c>
      <c r="R37" s="72"/>
      <c r="S37" s="58">
        <f>(K37-C37)/K37</f>
        <v>-0.22417864752324262</v>
      </c>
    </row>
    <row r="38" spans="1:19" s="6" customFormat="1" ht="13.5" customHeight="1">
      <c r="A38" s="46"/>
      <c r="B38" s="45"/>
      <c r="C38" s="9">
        <f>SUM(C34:C37)</f>
        <v>8875623.97</v>
      </c>
      <c r="D38" s="9"/>
      <c r="E38" s="9">
        <f>SUM(E34:E37)</f>
        <v>109015872.69</v>
      </c>
      <c r="F38" s="9"/>
      <c r="G38" s="9">
        <f>SUM(G34:G37)</f>
        <v>30062746.03</v>
      </c>
      <c r="H38" s="9"/>
      <c r="I38" s="68">
        <f>SUM(I34:I37)</f>
        <v>0.045153637095878434</v>
      </c>
      <c r="J38" s="67"/>
      <c r="K38" s="9">
        <f>SUM(K34:L37)</f>
        <v>7292092.100000001</v>
      </c>
      <c r="L38" s="9"/>
      <c r="M38" s="9">
        <f>SUM(M34:M37)</f>
        <v>152036144.46</v>
      </c>
      <c r="N38" s="9"/>
      <c r="O38" s="9">
        <f>SUM(O34:O37)</f>
        <v>58462637</v>
      </c>
      <c r="P38" s="9"/>
      <c r="Q38" s="68">
        <f>SUM(Q34:Q37)</f>
        <v>0.04138354419810377</v>
      </c>
      <c r="R38" s="72"/>
      <c r="S38" s="57">
        <f>(K38-C38)/K38</f>
        <v>-0.21715741494817378</v>
      </c>
    </row>
    <row r="39" spans="1:19" ht="13.5" customHeight="1">
      <c r="A39" s="39"/>
      <c r="B39" s="40"/>
      <c r="C39" s="12"/>
      <c r="D39" s="12"/>
      <c r="E39" s="12"/>
      <c r="F39" s="12"/>
      <c r="G39" s="12"/>
      <c r="H39" s="12"/>
      <c r="I39" s="55"/>
      <c r="J39" s="67"/>
      <c r="K39" s="6"/>
      <c r="L39" s="6"/>
      <c r="M39" s="6"/>
      <c r="N39" s="6"/>
      <c r="O39" s="6"/>
      <c r="P39" s="6"/>
      <c r="Q39" s="65"/>
      <c r="R39" s="72"/>
      <c r="S39" s="55"/>
    </row>
    <row r="40" spans="1:19" ht="13.5" customHeight="1">
      <c r="A40" s="42" t="s">
        <v>29</v>
      </c>
      <c r="B40" s="45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ht="13.5" customHeight="1">
      <c r="A41" s="44" t="s">
        <v>24</v>
      </c>
      <c r="B41" s="45"/>
      <c r="C41" s="9">
        <v>4381909.48</v>
      </c>
      <c r="D41" s="9"/>
      <c r="E41" s="9">
        <f>46014016+C41</f>
        <v>50395925.480000004</v>
      </c>
      <c r="F41" s="9"/>
      <c r="G41" s="9">
        <v>35196480.56</v>
      </c>
      <c r="H41" s="9"/>
      <c r="I41" s="68">
        <f>C41/$C$71</f>
        <v>0.022292421481090466</v>
      </c>
      <c r="J41" s="67"/>
      <c r="K41" s="9">
        <v>2714275</v>
      </c>
      <c r="L41" s="9"/>
      <c r="M41" s="9">
        <f>48158539+K41</f>
        <v>50872814</v>
      </c>
      <c r="N41" s="9"/>
      <c r="O41" s="9">
        <v>44400178</v>
      </c>
      <c r="P41" s="9"/>
      <c r="Q41" s="68">
        <f>K41/$K$71</f>
        <v>0.0154038536386983</v>
      </c>
      <c r="R41" s="72"/>
      <c r="S41" s="57">
        <f>(K41-C41)/K41</f>
        <v>-0.6143940757660887</v>
      </c>
    </row>
    <row r="42" spans="1:19" ht="13.5" customHeight="1">
      <c r="A42" s="44" t="s">
        <v>14</v>
      </c>
      <c r="B42" s="45"/>
      <c r="C42" s="9">
        <v>192394.56</v>
      </c>
      <c r="D42" s="9"/>
      <c r="E42" s="9">
        <v>2438804.58</v>
      </c>
      <c r="F42" s="9"/>
      <c r="G42" s="9">
        <v>7137.4</v>
      </c>
      <c r="H42" s="9"/>
      <c r="I42" s="68">
        <f>C42/$C$71</f>
        <v>0.0009787834828091765</v>
      </c>
      <c r="J42" s="67"/>
      <c r="K42" s="9">
        <v>11325</v>
      </c>
      <c r="L42" s="9"/>
      <c r="M42" s="9">
        <v>1128196.52</v>
      </c>
      <c r="N42" s="9"/>
      <c r="O42" s="9">
        <v>306223</v>
      </c>
      <c r="P42" s="9"/>
      <c r="Q42" s="68">
        <f>K42/$K$71</f>
        <v>6.427080618517219E-05</v>
      </c>
      <c r="R42" s="72"/>
      <c r="S42" s="57">
        <f>(K42-C42)/K42</f>
        <v>-15.988482119205297</v>
      </c>
    </row>
    <row r="43" spans="1:19" ht="13.5" customHeight="1">
      <c r="A43" s="44" t="s">
        <v>15</v>
      </c>
      <c r="B43" s="45"/>
      <c r="C43" s="9">
        <v>7316858.17</v>
      </c>
      <c r="D43" s="9"/>
      <c r="E43" s="9">
        <v>24371072.21</v>
      </c>
      <c r="F43" s="9"/>
      <c r="G43" s="9">
        <v>13462583.75</v>
      </c>
      <c r="H43" s="9"/>
      <c r="I43" s="99">
        <f>C43/$C$71</f>
        <v>0.037223609247857</v>
      </c>
      <c r="J43" s="67"/>
      <c r="K43" s="9">
        <v>909046.35</v>
      </c>
      <c r="L43" s="9"/>
      <c r="M43" s="9">
        <v>25266597.25</v>
      </c>
      <c r="N43" s="9"/>
      <c r="O43" s="9">
        <v>13072512</v>
      </c>
      <c r="P43" s="9"/>
      <c r="Q43" s="68">
        <f>K43/$K$71</f>
        <v>0.005158952916043108</v>
      </c>
      <c r="R43" s="72"/>
      <c r="S43" s="57">
        <f>(K43-C43)/K43</f>
        <v>-7.048938505720859</v>
      </c>
    </row>
    <row r="44" spans="1:19" ht="13.5" customHeight="1">
      <c r="A44" s="44"/>
      <c r="B44" s="45"/>
      <c r="C44" s="101">
        <f>SUM(C41:C43)</f>
        <v>11891162.21</v>
      </c>
      <c r="D44" s="9"/>
      <c r="E44" s="102">
        <f>SUM(E41:E43)</f>
        <v>77205802.27000001</v>
      </c>
      <c r="F44" s="9"/>
      <c r="G44" s="102">
        <f>SUM(G41:G43)</f>
        <v>48666201.71</v>
      </c>
      <c r="H44" s="9"/>
      <c r="I44" s="103">
        <f>SUM(I41:I43)</f>
        <v>0.060494814211756634</v>
      </c>
      <c r="J44" s="67"/>
      <c r="K44" s="102">
        <f>SUM(K41:K43)</f>
        <v>3634646.35</v>
      </c>
      <c r="L44" s="9"/>
      <c r="M44" s="102">
        <f>SUM(M41:M43)</f>
        <v>77267607.77000001</v>
      </c>
      <c r="N44" s="9"/>
      <c r="O44" s="102">
        <f>SUM(O41:O43)</f>
        <v>57778913</v>
      </c>
      <c r="P44" s="9"/>
      <c r="Q44" s="103">
        <f>SUM(Q41:Q43)</f>
        <v>0.02062707736092658</v>
      </c>
      <c r="R44" s="72"/>
      <c r="S44" s="104">
        <f>(K44-C44)/K44</f>
        <v>-2.2716146400323103</v>
      </c>
    </row>
    <row r="45" spans="1:19" ht="13.5" customHeight="1" thickBot="1">
      <c r="A45" s="105"/>
      <c r="B45" s="106"/>
      <c r="C45" s="9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s="1" customFormat="1" ht="13.5" customHeight="1" thickBot="1">
      <c r="A46" s="80" t="s">
        <v>19</v>
      </c>
      <c r="B46" s="28"/>
      <c r="C46" s="29">
        <f>C20+C31+C38+C44</f>
        <v>95390266.11000001</v>
      </c>
      <c r="D46" s="30"/>
      <c r="E46" s="30">
        <f>ROUNDUP(E20+E31+E38+E44,0)</f>
        <v>1388789742</v>
      </c>
      <c r="F46" s="30"/>
      <c r="G46" s="30">
        <f>G20+G31+G38+G44</f>
        <v>1149573558.01</v>
      </c>
      <c r="H46" s="30"/>
      <c r="I46" s="73">
        <f>I20+I31+I38+I44</f>
        <v>0.4852861582429356</v>
      </c>
      <c r="J46" s="32"/>
      <c r="K46" s="30">
        <f>K20+K31+K38+K44</f>
        <v>64315964.02</v>
      </c>
      <c r="L46" s="30"/>
      <c r="M46" s="30">
        <f>M20+M31+M38+M44</f>
        <v>1544275949.42</v>
      </c>
      <c r="N46" s="30"/>
      <c r="O46" s="30">
        <f>O20+O31+O38+O44</f>
        <v>1208945801.05</v>
      </c>
      <c r="P46" s="30"/>
      <c r="Q46" s="73">
        <f>Q20+Q31+Q38+Q44</f>
        <v>0.3650012236769914</v>
      </c>
      <c r="R46" s="33"/>
      <c r="S46" s="31">
        <f>(K46-C46)/K46</f>
        <v>-0.4831506852690103</v>
      </c>
    </row>
    <row r="47" spans="1:19" s="6" customFormat="1" ht="13.5" customHeight="1" thickBo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s="6" customFormat="1" ht="36" customHeight="1" thickBot="1">
      <c r="A48" s="89" t="s">
        <v>31</v>
      </c>
      <c r="B48" s="90"/>
      <c r="C48" s="91"/>
      <c r="D48" s="92"/>
      <c r="E48" s="92"/>
      <c r="F48" s="92"/>
      <c r="G48" s="92"/>
      <c r="H48" s="92"/>
      <c r="I48" s="93"/>
      <c r="J48" s="94"/>
      <c r="K48" s="92"/>
      <c r="L48" s="92"/>
      <c r="M48" s="92"/>
      <c r="N48" s="92"/>
      <c r="O48" s="92"/>
      <c r="P48" s="92"/>
      <c r="Q48" s="93"/>
      <c r="R48" s="95"/>
      <c r="S48" s="93"/>
    </row>
    <row r="49" spans="1:19" s="6" customFormat="1" ht="13.5" customHeight="1">
      <c r="A49" s="46"/>
      <c r="B49" s="45"/>
      <c r="C49" s="56"/>
      <c r="D49" s="9"/>
      <c r="E49" s="9"/>
      <c r="F49" s="9"/>
      <c r="G49" s="9"/>
      <c r="H49" s="9"/>
      <c r="I49" s="57"/>
      <c r="J49" s="67"/>
      <c r="Q49" s="65"/>
      <c r="R49" s="72"/>
      <c r="S49" s="57"/>
    </row>
    <row r="50" spans="1:19" ht="13.5" customHeight="1">
      <c r="A50" s="42" t="s">
        <v>16</v>
      </c>
      <c r="B50" s="45"/>
      <c r="C50" s="56"/>
      <c r="D50" s="9"/>
      <c r="E50" s="9"/>
      <c r="F50" s="9"/>
      <c r="G50" s="9"/>
      <c r="H50" s="9"/>
      <c r="I50" s="57"/>
      <c r="J50" s="67"/>
      <c r="K50" s="6"/>
      <c r="L50" s="6"/>
      <c r="M50" s="6"/>
      <c r="N50" s="6"/>
      <c r="O50" s="6"/>
      <c r="P50" s="6"/>
      <c r="Q50" s="65"/>
      <c r="R50" s="72"/>
      <c r="S50" s="57"/>
    </row>
    <row r="51" spans="1:19" ht="13.5" customHeight="1">
      <c r="A51" s="47" t="s">
        <v>34</v>
      </c>
      <c r="B51" s="45"/>
      <c r="C51" s="9">
        <v>56636584.5</v>
      </c>
      <c r="D51" s="9"/>
      <c r="E51" s="9">
        <v>675981460.54</v>
      </c>
      <c r="F51" s="9"/>
      <c r="G51" s="9">
        <v>554156584.96</v>
      </c>
      <c r="H51" s="9"/>
      <c r="I51" s="68">
        <f aca="true" t="shared" si="0" ref="I51:I57">C51/$C$71</f>
        <v>0.2881316053391854</v>
      </c>
      <c r="J51" s="67"/>
      <c r="K51" s="9">
        <v>60707599.96</v>
      </c>
      <c r="L51" s="9"/>
      <c r="M51" s="9">
        <v>753314730.71</v>
      </c>
      <c r="N51" s="9"/>
      <c r="O51" s="9">
        <v>664293549</v>
      </c>
      <c r="P51" s="9"/>
      <c r="Q51" s="68">
        <f aca="true" t="shared" si="1" ref="Q51:Q57">K51/$K$71</f>
        <v>0.3445233016332121</v>
      </c>
      <c r="R51" s="72"/>
      <c r="S51" s="57">
        <f aca="true" t="shared" si="2" ref="S51:S58">(K51-C51)/K51</f>
        <v>0.06705940380911743</v>
      </c>
    </row>
    <row r="52" spans="1:19" ht="13.5" customHeight="1">
      <c r="A52" s="47" t="s">
        <v>35</v>
      </c>
      <c r="B52" s="45"/>
      <c r="C52" s="9">
        <v>18100322.2</v>
      </c>
      <c r="D52" s="9"/>
      <c r="E52" s="9">
        <v>292089013.8</v>
      </c>
      <c r="F52" s="9"/>
      <c r="G52" s="9">
        <v>244022060.37</v>
      </c>
      <c r="H52" s="9"/>
      <c r="I52" s="68">
        <f t="shared" si="0"/>
        <v>0.09208314623284701</v>
      </c>
      <c r="J52" s="67"/>
      <c r="K52" s="9">
        <v>31264025.81</v>
      </c>
      <c r="L52" s="9"/>
      <c r="M52" s="9">
        <v>293650326.63</v>
      </c>
      <c r="N52" s="9"/>
      <c r="O52" s="9">
        <v>293680946</v>
      </c>
      <c r="P52" s="9"/>
      <c r="Q52" s="68">
        <f t="shared" si="1"/>
        <v>0.1774272974307047</v>
      </c>
      <c r="R52" s="72"/>
      <c r="S52" s="57">
        <f t="shared" si="2"/>
        <v>0.4210495375739328</v>
      </c>
    </row>
    <row r="53" spans="1:19" ht="13.5" customHeight="1">
      <c r="A53" s="47" t="s">
        <v>36</v>
      </c>
      <c r="B53" s="45"/>
      <c r="C53" s="9">
        <v>820186.27</v>
      </c>
      <c r="D53" s="9"/>
      <c r="E53" s="9">
        <v>47499852.58</v>
      </c>
      <c r="F53" s="9"/>
      <c r="G53" s="9">
        <v>30068066.51</v>
      </c>
      <c r="H53" s="9"/>
      <c r="I53" s="68">
        <f t="shared" si="0"/>
        <v>0.004172596012604867</v>
      </c>
      <c r="J53" s="67"/>
      <c r="K53" s="9">
        <v>504740.32</v>
      </c>
      <c r="L53" s="9"/>
      <c r="M53" s="9">
        <v>11070347.2</v>
      </c>
      <c r="N53" s="9"/>
      <c r="O53" s="9">
        <v>3167014</v>
      </c>
      <c r="P53" s="9"/>
      <c r="Q53" s="68">
        <f t="shared" si="1"/>
        <v>0.002864465102036361</v>
      </c>
      <c r="R53" s="72"/>
      <c r="S53" s="57">
        <f t="shared" si="2"/>
        <v>-0.6249668146186538</v>
      </c>
    </row>
    <row r="54" spans="1:19" ht="13.5" customHeight="1">
      <c r="A54" s="47" t="s">
        <v>23</v>
      </c>
      <c r="B54" s="45"/>
      <c r="C54" s="9">
        <v>4898966.44</v>
      </c>
      <c r="D54" s="9"/>
      <c r="E54" s="9">
        <v>45722702.59</v>
      </c>
      <c r="F54" s="9"/>
      <c r="G54" s="9">
        <v>0</v>
      </c>
      <c r="H54" s="9"/>
      <c r="I54" s="68">
        <f>C54/$C$71</f>
        <v>0.024922884692313928</v>
      </c>
      <c r="J54" s="67"/>
      <c r="K54" s="9">
        <v>0</v>
      </c>
      <c r="L54" s="9"/>
      <c r="M54" s="9">
        <v>11030393.98</v>
      </c>
      <c r="N54" s="9"/>
      <c r="O54" s="9">
        <v>0</v>
      </c>
      <c r="P54" s="9"/>
      <c r="Q54" s="68">
        <f>K54/$K$71</f>
        <v>0</v>
      </c>
      <c r="R54" s="72"/>
      <c r="S54" s="57">
        <v>0</v>
      </c>
    </row>
    <row r="55" spans="1:19" ht="13.5" customHeight="1">
      <c r="A55" s="47" t="s">
        <v>42</v>
      </c>
      <c r="B55" s="45"/>
      <c r="C55" s="9">
        <v>14976977.24</v>
      </c>
      <c r="D55" s="9"/>
      <c r="E55" s="9">
        <v>171956083.81</v>
      </c>
      <c r="F55" s="9"/>
      <c r="G55" s="9">
        <v>113977621.06</v>
      </c>
      <c r="H55" s="9"/>
      <c r="I55" s="68">
        <f t="shared" si="0"/>
        <v>0.07619351578818533</v>
      </c>
      <c r="J55" s="67"/>
      <c r="K55" s="9">
        <v>13155027.29</v>
      </c>
      <c r="L55" s="9"/>
      <c r="M55" s="9">
        <v>163528240.12</v>
      </c>
      <c r="N55" s="9"/>
      <c r="O55" s="9">
        <v>135383423</v>
      </c>
      <c r="P55" s="9"/>
      <c r="Q55" s="68">
        <f t="shared" si="1"/>
        <v>0.07465644232372988</v>
      </c>
      <c r="R55" s="72"/>
      <c r="S55" s="57">
        <f t="shared" si="2"/>
        <v>-0.13849837859211322</v>
      </c>
    </row>
    <row r="56" spans="1:19" ht="13.5" customHeight="1">
      <c r="A56" s="47" t="s">
        <v>37</v>
      </c>
      <c r="B56" s="45"/>
      <c r="C56" s="9">
        <v>23650.78</v>
      </c>
      <c r="D56" s="9">
        <v>9485.48</v>
      </c>
      <c r="E56" s="9">
        <v>5693888.19</v>
      </c>
      <c r="F56" s="9"/>
      <c r="G56" s="9">
        <v>5307722.1</v>
      </c>
      <c r="H56" s="9"/>
      <c r="I56" s="68">
        <f t="shared" si="0"/>
        <v>0.00012032041248751325</v>
      </c>
      <c r="J56" s="66"/>
      <c r="K56" s="9">
        <v>29834.78</v>
      </c>
      <c r="L56" s="9">
        <v>9485.48</v>
      </c>
      <c r="M56" s="9">
        <v>5944788.97</v>
      </c>
      <c r="N56" s="9"/>
      <c r="O56" s="9">
        <v>5396084</v>
      </c>
      <c r="P56" s="9"/>
      <c r="Q56" s="68">
        <f t="shared" si="1"/>
        <v>0.0001693161468394924</v>
      </c>
      <c r="R56" s="72"/>
      <c r="S56" s="57">
        <f t="shared" si="2"/>
        <v>0.20727486510709983</v>
      </c>
    </row>
    <row r="57" spans="1:19" ht="13.5" customHeight="1">
      <c r="A57" s="47" t="s">
        <v>38</v>
      </c>
      <c r="B57" s="45"/>
      <c r="C57" s="10">
        <v>5715874.31</v>
      </c>
      <c r="D57" s="9"/>
      <c r="E57" s="10">
        <v>68999165.17</v>
      </c>
      <c r="F57" s="9"/>
      <c r="G57" s="10">
        <v>70278220.68</v>
      </c>
      <c r="H57" s="9"/>
      <c r="I57" s="69">
        <f t="shared" si="0"/>
        <v>0.02907880225117227</v>
      </c>
      <c r="J57" s="66"/>
      <c r="K57" s="10">
        <v>6227144.39</v>
      </c>
      <c r="L57" s="9"/>
      <c r="M57" s="10">
        <v>74962849.13</v>
      </c>
      <c r="N57" s="9"/>
      <c r="O57" s="10">
        <v>68893823</v>
      </c>
      <c r="P57" s="9"/>
      <c r="Q57" s="69">
        <f t="shared" si="1"/>
        <v>0.0353398313621874</v>
      </c>
      <c r="R57" s="72"/>
      <c r="S57" s="57">
        <f t="shared" si="2"/>
        <v>0.08210345673388185</v>
      </c>
    </row>
    <row r="58" spans="1:19" ht="13.5" customHeight="1">
      <c r="A58" s="47"/>
      <c r="B58" s="45"/>
      <c r="C58" s="9">
        <f>SUM(C51:C57)</f>
        <v>101172561.74</v>
      </c>
      <c r="D58" s="9"/>
      <c r="E58" s="9">
        <f>SUM(E51:E57)</f>
        <v>1307942166.68</v>
      </c>
      <c r="F58" s="9"/>
      <c r="G58" s="9">
        <f>SUM(G51:G57)</f>
        <v>1017810275.6800001</v>
      </c>
      <c r="H58" s="9"/>
      <c r="I58" s="68">
        <f>SUM(I51:I57)</f>
        <v>0.5147028707287964</v>
      </c>
      <c r="J58" s="67"/>
      <c r="K58" s="9">
        <f>SUM(K51:K57)</f>
        <v>111888372.55</v>
      </c>
      <c r="L58" s="9"/>
      <c r="M58" s="9">
        <f>SUM(M51:M57)</f>
        <v>1313501676.7400002</v>
      </c>
      <c r="N58" s="9"/>
      <c r="O58" s="9">
        <f>SUM(O51:O57)</f>
        <v>1170814839</v>
      </c>
      <c r="P58" s="9"/>
      <c r="Q58" s="68">
        <f>SUM(Q51:Q57)</f>
        <v>0.63498065399871</v>
      </c>
      <c r="R58" s="72"/>
      <c r="S58" s="57">
        <f t="shared" si="2"/>
        <v>0.09577233599685603</v>
      </c>
    </row>
    <row r="59" spans="1:19" ht="13.5" customHeight="1" thickBot="1">
      <c r="A59" s="39"/>
      <c r="B59" s="40"/>
      <c r="C59" s="39"/>
      <c r="D59" s="12"/>
      <c r="E59" s="12"/>
      <c r="F59" s="12"/>
      <c r="G59" s="12"/>
      <c r="H59" s="12"/>
      <c r="I59" s="55"/>
      <c r="J59" s="67"/>
      <c r="K59" s="6"/>
      <c r="L59" s="6"/>
      <c r="M59" s="6"/>
      <c r="N59" s="6"/>
      <c r="O59" s="6"/>
      <c r="P59" s="6"/>
      <c r="Q59" s="65"/>
      <c r="R59" s="72"/>
      <c r="S59" s="55"/>
    </row>
    <row r="60" spans="1:19" s="6" customFormat="1" ht="34.5" customHeight="1" thickBot="1">
      <c r="A60" s="107" t="s">
        <v>33</v>
      </c>
      <c r="B60" s="108"/>
      <c r="C60" s="30">
        <f>C58</f>
        <v>101172561.74</v>
      </c>
      <c r="D60" s="30"/>
      <c r="E60" s="30">
        <f>E58</f>
        <v>1307942166.68</v>
      </c>
      <c r="F60" s="30"/>
      <c r="G60" s="30">
        <f>G58</f>
        <v>1017810275.6800001</v>
      </c>
      <c r="H60" s="30"/>
      <c r="I60" s="73">
        <f>I58</f>
        <v>0.5147028707287964</v>
      </c>
      <c r="J60" s="33"/>
      <c r="K60" s="30">
        <f>K58</f>
        <v>111888372.55</v>
      </c>
      <c r="L60" s="30"/>
      <c r="M60" s="30">
        <f>M58</f>
        <v>1313501676.7400002</v>
      </c>
      <c r="N60" s="30"/>
      <c r="O60" s="30">
        <f>O58</f>
        <v>1170814839</v>
      </c>
      <c r="P60" s="30"/>
      <c r="Q60" s="73">
        <f>Q58</f>
        <v>0.63498065399871</v>
      </c>
      <c r="R60" s="33"/>
      <c r="S60" s="31">
        <f>(K60-C60)/K60</f>
        <v>0.09577233599685603</v>
      </c>
    </row>
    <row r="61" spans="1:19" s="6" customFormat="1" ht="13.5" customHeight="1" thickBot="1">
      <c r="A61" s="47"/>
      <c r="B61" s="45"/>
      <c r="C61" s="56"/>
      <c r="D61" s="9"/>
      <c r="E61" s="9"/>
      <c r="F61" s="9"/>
      <c r="G61" s="9"/>
      <c r="H61" s="9"/>
      <c r="I61" s="57"/>
      <c r="J61" s="66"/>
      <c r="Q61" s="65"/>
      <c r="R61" s="72"/>
      <c r="S61" s="57"/>
    </row>
    <row r="62" spans="1:19" s="6" customFormat="1" ht="13.5" customHeight="1" thickBot="1">
      <c r="A62" s="96" t="s">
        <v>39</v>
      </c>
      <c r="B62" s="97"/>
      <c r="C62" s="91"/>
      <c r="D62" s="92"/>
      <c r="E62" s="92"/>
      <c r="F62" s="92"/>
      <c r="G62" s="92"/>
      <c r="H62" s="92"/>
      <c r="I62" s="93"/>
      <c r="J62" s="95"/>
      <c r="K62" s="90"/>
      <c r="L62" s="90"/>
      <c r="M62" s="90"/>
      <c r="N62" s="90"/>
      <c r="O62" s="90"/>
      <c r="P62" s="90"/>
      <c r="Q62" s="98"/>
      <c r="R62" s="95"/>
      <c r="S62" s="93"/>
    </row>
    <row r="63" spans="1:19" s="6" customFormat="1" ht="13.5" customHeight="1">
      <c r="A63" s="48"/>
      <c r="B63" s="49"/>
      <c r="C63" s="59"/>
      <c r="D63" s="13"/>
      <c r="E63" s="13"/>
      <c r="F63" s="13"/>
      <c r="G63" s="13"/>
      <c r="H63" s="13"/>
      <c r="I63" s="60"/>
      <c r="J63" s="66"/>
      <c r="K63" s="1"/>
      <c r="L63" s="1"/>
      <c r="M63" s="1"/>
      <c r="N63" s="1"/>
      <c r="O63" s="1"/>
      <c r="P63" s="1"/>
      <c r="Q63" s="70"/>
      <c r="R63" s="66"/>
      <c r="S63" s="60"/>
    </row>
    <row r="64" spans="1:19" s="6" customFormat="1" ht="13.5" customHeight="1">
      <c r="A64" s="42" t="s">
        <v>40</v>
      </c>
      <c r="B64" s="45"/>
      <c r="C64" s="56"/>
      <c r="D64" s="9"/>
      <c r="E64" s="9"/>
      <c r="F64" s="9"/>
      <c r="G64" s="9"/>
      <c r="H64" s="9"/>
      <c r="I64" s="57"/>
      <c r="J64" s="66"/>
      <c r="K64" s="1"/>
      <c r="L64" s="1"/>
      <c r="M64" s="1"/>
      <c r="N64" s="1"/>
      <c r="O64" s="1"/>
      <c r="P64" s="1"/>
      <c r="Q64" s="70"/>
      <c r="R64" s="66"/>
      <c r="S64" s="57"/>
    </row>
    <row r="65" spans="1:19" s="6" customFormat="1" ht="13.5" customHeight="1">
      <c r="A65" s="47" t="s">
        <v>20</v>
      </c>
      <c r="B65" s="45"/>
      <c r="C65" s="10">
        <v>2156.52</v>
      </c>
      <c r="D65" s="9"/>
      <c r="E65" s="10">
        <v>1050190.67</v>
      </c>
      <c r="F65" s="9"/>
      <c r="G65" s="10">
        <v>2808978.17</v>
      </c>
      <c r="H65" s="9"/>
      <c r="I65" s="69">
        <f>C65/$C$71</f>
        <v>1.0971028267886813E-05</v>
      </c>
      <c r="J65" s="66"/>
      <c r="K65" s="10">
        <v>3193.29</v>
      </c>
      <c r="L65" s="9"/>
      <c r="M65" s="10">
        <v>280101.22</v>
      </c>
      <c r="N65" s="9"/>
      <c r="O65" s="10">
        <v>341363</v>
      </c>
      <c r="P65" s="9"/>
      <c r="Q65" s="69">
        <f>K65/$K$71</f>
        <v>1.812232429872393E-05</v>
      </c>
      <c r="R65" s="66"/>
      <c r="S65" s="58">
        <f>(K65-C65)/K65</f>
        <v>0.324671420384619</v>
      </c>
    </row>
    <row r="66" spans="1:19" s="6" customFormat="1" ht="13.5" customHeight="1">
      <c r="A66" s="48"/>
      <c r="B66" s="49"/>
      <c r="C66" s="9">
        <f>SUM(C65:C65)</f>
        <v>2156.52</v>
      </c>
      <c r="D66" s="9"/>
      <c r="E66" s="9">
        <f>SUM(E65:E65)</f>
        <v>1050190.67</v>
      </c>
      <c r="F66" s="9"/>
      <c r="G66" s="9">
        <f>SUM(G65:G65)</f>
        <v>2808978.17</v>
      </c>
      <c r="H66" s="9"/>
      <c r="I66" s="68">
        <f>SUM(I65:I65)</f>
        <v>1.0971028267886813E-05</v>
      </c>
      <c r="J66" s="66"/>
      <c r="K66" s="9">
        <f>SUM(K65:K65)</f>
        <v>3193.29</v>
      </c>
      <c r="L66" s="9"/>
      <c r="M66" s="9">
        <f>SUM(M65:M65)</f>
        <v>280101.22</v>
      </c>
      <c r="N66" s="9"/>
      <c r="O66" s="9">
        <f>SUM(O65:O65)</f>
        <v>341363</v>
      </c>
      <c r="P66" s="9"/>
      <c r="Q66" s="68">
        <f>SUM(Q65)</f>
        <v>1.812232429872393E-05</v>
      </c>
      <c r="R66" s="66"/>
      <c r="S66" s="57">
        <f>(K66-C66)/K66</f>
        <v>0.324671420384619</v>
      </c>
    </row>
    <row r="67" spans="1:19" s="1" customFormat="1" ht="13.5" customHeight="1" thickBot="1">
      <c r="A67" s="47"/>
      <c r="B67" s="49"/>
      <c r="C67" s="59"/>
      <c r="D67" s="13"/>
      <c r="E67" s="13"/>
      <c r="F67" s="13"/>
      <c r="G67" s="13"/>
      <c r="H67" s="13"/>
      <c r="I67" s="60"/>
      <c r="J67" s="66"/>
      <c r="Q67" s="70"/>
      <c r="R67" s="66"/>
      <c r="S67" s="60"/>
    </row>
    <row r="68" spans="1:19" ht="13.5" customHeight="1" thickBot="1">
      <c r="A68" s="27" t="s">
        <v>41</v>
      </c>
      <c r="B68" s="28"/>
      <c r="C68" s="29">
        <f>C66</f>
        <v>2156.52</v>
      </c>
      <c r="D68" s="74"/>
      <c r="E68" s="30">
        <f>E66</f>
        <v>1050190.67</v>
      </c>
      <c r="F68" s="30"/>
      <c r="G68" s="30">
        <f>G66</f>
        <v>2808978.17</v>
      </c>
      <c r="H68" s="74"/>
      <c r="I68" s="73">
        <f>I66</f>
        <v>1.0971028267886813E-05</v>
      </c>
      <c r="J68" s="75"/>
      <c r="K68" s="30">
        <f>K66</f>
        <v>3193.29</v>
      </c>
      <c r="L68" s="74"/>
      <c r="M68" s="30">
        <f>M66</f>
        <v>280101.22</v>
      </c>
      <c r="N68" s="30"/>
      <c r="O68" s="30">
        <f>O66</f>
        <v>341363</v>
      </c>
      <c r="P68" s="74"/>
      <c r="Q68" s="73">
        <f>Q66</f>
        <v>1.812232429872393E-05</v>
      </c>
      <c r="R68" s="33"/>
      <c r="S68" s="31">
        <f>(K68-C68)/K68</f>
        <v>0.324671420384619</v>
      </c>
    </row>
    <row r="69" spans="1:19" s="6" customFormat="1" ht="13.5" customHeight="1">
      <c r="A69" s="46"/>
      <c r="B69" s="45"/>
      <c r="C69" s="56"/>
      <c r="D69" s="9"/>
      <c r="E69" s="9"/>
      <c r="F69" s="9"/>
      <c r="G69" s="9"/>
      <c r="H69" s="9"/>
      <c r="I69" s="57"/>
      <c r="J69" s="67"/>
      <c r="Q69" s="65"/>
      <c r="R69" s="72"/>
      <c r="S69" s="57"/>
    </row>
    <row r="70" spans="1:19" ht="13.5" customHeight="1" thickBot="1">
      <c r="A70" s="46"/>
      <c r="B70" s="45"/>
      <c r="C70" s="56"/>
      <c r="D70" s="9"/>
      <c r="E70" s="9"/>
      <c r="F70" s="9"/>
      <c r="G70" s="9"/>
      <c r="H70" s="9"/>
      <c r="I70" s="57"/>
      <c r="J70" s="67"/>
      <c r="K70" s="6"/>
      <c r="L70" s="6"/>
      <c r="M70" s="6"/>
      <c r="N70" s="6"/>
      <c r="O70" s="6"/>
      <c r="P70" s="6"/>
      <c r="Q70" s="65"/>
      <c r="R70" s="72"/>
      <c r="S70" s="57"/>
    </row>
    <row r="71" spans="1:19" s="17" customFormat="1" ht="20.25" thickBot="1">
      <c r="A71" s="34" t="s">
        <v>18</v>
      </c>
      <c r="B71" s="35"/>
      <c r="C71" s="76">
        <f>C46+C60+C68</f>
        <v>196564984.37000003</v>
      </c>
      <c r="D71" s="77"/>
      <c r="E71" s="77">
        <f>3387988+1134003301+1074069260</f>
        <v>2211460549</v>
      </c>
      <c r="F71" s="77"/>
      <c r="G71" s="77">
        <f>G46+G60+G68</f>
        <v>2170192811.86</v>
      </c>
      <c r="H71" s="77"/>
      <c r="I71" s="78">
        <f>I46+I60+I68</f>
        <v>0.9999999999999998</v>
      </c>
      <c r="J71" s="79"/>
      <c r="K71" s="77">
        <f>K46+K60+K68</f>
        <v>176207529.85999998</v>
      </c>
      <c r="L71" s="77"/>
      <c r="M71" s="77">
        <f>M46+M60+M68</f>
        <v>2858057727.38</v>
      </c>
      <c r="N71" s="77"/>
      <c r="O71" s="77">
        <f>O46+O60+O68</f>
        <v>2380102003.05</v>
      </c>
      <c r="P71" s="77"/>
      <c r="Q71" s="78">
        <f>Q46+Q60+Q68</f>
        <v>1</v>
      </c>
      <c r="R71" s="33"/>
      <c r="S71" s="78">
        <f>(K71-C71)/K71</f>
        <v>-0.11553112699652739</v>
      </c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s="17" customFormat="1" ht="13.5" customHeight="1">
      <c r="A73" s="11"/>
      <c r="B73" s="16"/>
      <c r="C73" s="13"/>
      <c r="D73" s="13"/>
      <c r="E73" s="13"/>
      <c r="F73" s="13"/>
      <c r="G73" s="13"/>
      <c r="H73" s="13"/>
      <c r="I73" s="14"/>
      <c r="J73" s="8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7"/>
      <c r="J74" s="15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8"/>
    </row>
    <row r="77" spans="1:10" ht="13.5" customHeight="1">
      <c r="A77" s="18"/>
      <c r="B77" s="18"/>
      <c r="C77" s="19"/>
      <c r="D77" s="19"/>
      <c r="E77" s="19"/>
      <c r="F77" s="19"/>
      <c r="G77" s="20"/>
      <c r="H77" s="20"/>
      <c r="I77" s="21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1:10" ht="13.5" customHeight="1">
      <c r="A79" s="22"/>
      <c r="B79" s="23"/>
      <c r="C79" s="24"/>
      <c r="D79" s="24"/>
      <c r="G79" s="22"/>
      <c r="H79" s="22"/>
      <c r="I79" s="25"/>
      <c r="J79" s="1"/>
    </row>
    <row r="80" spans="3:10" ht="13.5" customHeight="1">
      <c r="C80" s="24"/>
      <c r="D80" s="24"/>
      <c r="J80" s="1"/>
    </row>
    <row r="81" ht="13.5" customHeight="1">
      <c r="J81" s="1"/>
    </row>
    <row r="82" spans="3:10" ht="13.5" customHeight="1">
      <c r="C82" s="24"/>
      <c r="D82" s="24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3"/>
      <c r="J89" s="1"/>
    </row>
    <row r="90" spans="2:10" ht="13.5" customHeight="1">
      <c r="B90" s="23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2019-01-11T23:31:37Z</cp:lastPrinted>
  <dcterms:created xsi:type="dcterms:W3CDTF">2009-02-19T19:53:26Z</dcterms:created>
  <dcterms:modified xsi:type="dcterms:W3CDTF">2019-01-11T23:32:03Z</dcterms:modified>
  <cp:category/>
  <cp:version/>
  <cp:contentType/>
  <cp:contentStatus/>
</cp:coreProperties>
</file>