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2017'!$A$8:$J$76</definedName>
    <definedName name="A_impresión_IM">#REF!</definedName>
    <definedName name="_xlnm.Print_Area" localSheetId="0">'FEBRERO 2017'!$A$1:$S$69</definedName>
    <definedName name="TOTALA" localSheetId="0">'FEBRERO 2017'!$E$69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<sst xmlns="http://schemas.openxmlformats.org/spreadsheetml/2006/main" count="53" uniqueCount="50">
  <si>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</si>
  <si>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</si>
  <si>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</si>
  <si>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</si>
  <si>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</si>
  <si>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</si>
  <si>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</si>
  <si>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</si>
  <si>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</si>
  <si>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</si>
  <si>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</si>
  <si>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</si>
  <si>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</si>
  <si>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</si>
  <si>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</si>
  <si>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</si>
  <si>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</si>
  <si>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</si>
  <si>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</si>
  <si>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</si>
  <si>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</si>
  <si>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</si>
  <si>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</si>
  <si>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</si>
  <si>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</si>
  <si>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</si>
  <si>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</si>
  <si>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</si>
  <si>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</si>
  <si>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</si>
  <si>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</si>
  <si>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</si>
  <si>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</si>
  <si>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</si>
  <si>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</si>
  <si>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</si>
  <si>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</si>
  <si>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</si>
  <si>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</si>
  <si>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</si>
  <si>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</si>
  <si>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</si>
  <si>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</si>
  <si>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</si>
  <si>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</si>
  <si>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</si>
  <si>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</si>
  <si>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FIDEICOMISO VALLE ORIENTE</t>
  </si>
  <si>
    <t>COMPARATIVO MES OCTUBRE DE  2016 VS MES DE OCTUBRE 2017</t>
  </si>
  <si>
    <t>OCTUBRE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</si>
</sst>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1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OCTUBRE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OCTUBRE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19285326.07</v>
      </c>
      <c r="D13" s="9"/>
      <c r="E13" s="9">
        <v>266928846.22</v>
      </c>
      <c r="F13" s="9"/>
      <c r="G13" s="9">
        <v>201189447.24</v>
      </c>
      <c r="H13" s="9"/>
      <c r="I13" s="68">
        <f aca="true" t="shared" si="0" ref="I13:I18">C13/$C$69</f>
        <v>0.12373123919682184</v>
      </c>
      <c r="J13" s="67"/>
      <c r="K13" s="9">
        <v>49254919.05</v>
      </c>
      <c r="L13" s="9"/>
      <c r="M13" s="9">
        <v>365942611.55</v>
      </c>
      <c r="N13" s="9"/>
      <c r="O13" s="9">
        <v>216541263.7</v>
      </c>
      <c r="P13" s="9"/>
      <c r="Q13" s="68">
        <f aca="true" t="shared" si="1" ref="Q13:Q18">K13/$K$69</f>
        <v>0.2775463671854455</v>
      </c>
      <c r="R13" s="72"/>
      <c r="S13" s="57">
        <f>(K13-C13)/K13</f>
        <v>0.6084588820372856</v>
      </c>
    </row>
    <row r="14" spans="1:19" ht="13.5" customHeight="1">
      <c r="A14" s="44" t="s">
        <v>6</v>
      </c>
      <c r="B14" s="45"/>
      <c r="C14" s="9">
        <v>7725970.1</v>
      </c>
      <c r="D14" s="9"/>
      <c r="E14" s="9">
        <f>507415487+C14</f>
        <v>515141457.1</v>
      </c>
      <c r="F14" s="9"/>
      <c r="G14" s="9">
        <v>438369811.83</v>
      </c>
      <c r="H14" s="9"/>
      <c r="I14" s="68">
        <f t="shared" si="0"/>
        <v>0.04956845691904827</v>
      </c>
      <c r="J14" s="67"/>
      <c r="K14" s="9">
        <v>8399123</v>
      </c>
      <c r="L14" s="9"/>
      <c r="M14" s="9">
        <f>621280872+K14</f>
        <v>629679995</v>
      </c>
      <c r="N14" s="9"/>
      <c r="O14" s="9">
        <v>635068934.49</v>
      </c>
      <c r="P14" s="9"/>
      <c r="Q14" s="68">
        <f t="shared" si="1"/>
        <v>0.047328188151670926</v>
      </c>
      <c r="R14" s="72"/>
      <c r="S14" s="57">
        <f>(K14-C14)/K14</f>
        <v>0.08014561758412163</v>
      </c>
    </row>
    <row r="15" spans="1:19" ht="13.5" customHeight="1">
      <c r="A15" s="44" t="s">
        <v>7</v>
      </c>
      <c r="B15" s="45"/>
      <c r="C15" s="9">
        <v>58759.75</v>
      </c>
      <c r="D15" s="9"/>
      <c r="E15" s="9">
        <v>692073.98</v>
      </c>
      <c r="F15" s="9"/>
      <c r="G15" s="9">
        <v>1000742.3</v>
      </c>
      <c r="H15" s="9"/>
      <c r="I15" s="99">
        <f t="shared" si="0"/>
        <v>0.0003769921574572295</v>
      </c>
      <c r="J15" s="67"/>
      <c r="K15" s="9">
        <v>106587.79</v>
      </c>
      <c r="L15" s="9"/>
      <c r="M15" s="9">
        <v>782500.07</v>
      </c>
      <c r="N15" s="9"/>
      <c r="O15" s="9">
        <v>698559.9</v>
      </c>
      <c r="P15" s="9"/>
      <c r="Q15" s="99">
        <f t="shared" si="1"/>
        <v>0.0006006111566399002</v>
      </c>
      <c r="R15" s="72"/>
      <c r="S15" s="57">
        <f>(K15-C15)/K15</f>
        <v>0.448719689187664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48221.52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26200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47</v>
      </c>
      <c r="B17" s="45"/>
      <c r="C17" s="9">
        <v>0</v>
      </c>
      <c r="D17" s="9"/>
      <c r="E17" s="9">
        <v>0</v>
      </c>
      <c r="F17" s="9"/>
      <c r="G17" s="9">
        <v>0</v>
      </c>
      <c r="H17" s="9"/>
      <c r="I17" s="99">
        <f t="shared" si="0"/>
        <v>0</v>
      </c>
      <c r="J17" s="67"/>
      <c r="K17" s="9">
        <v>164853.09</v>
      </c>
      <c r="L17" s="9"/>
      <c r="M17" s="9">
        <v>170388.24</v>
      </c>
      <c r="N17" s="9"/>
      <c r="O17" s="9">
        <v>0</v>
      </c>
      <c r="P17" s="9"/>
      <c r="Q17" s="99">
        <f t="shared" si="1"/>
        <v>0.0009289300872131937</v>
      </c>
      <c r="R17" s="72"/>
      <c r="S17" s="57">
        <f>(K17-C17)/K17</f>
        <v>1</v>
      </c>
    </row>
    <row r="18" spans="1:19" ht="13.5" customHeight="1">
      <c r="A18" s="44" t="s">
        <v>44</v>
      </c>
      <c r="B18" s="45"/>
      <c r="C18" s="10">
        <v>73</v>
      </c>
      <c r="D18" s="9"/>
      <c r="E18" s="10">
        <v>102.2</v>
      </c>
      <c r="F18" s="9"/>
      <c r="G18" s="10">
        <v>95971.77</v>
      </c>
      <c r="H18" s="9"/>
      <c r="I18" s="69">
        <f t="shared" si="0"/>
        <v>4.6835508140143124E-07</v>
      </c>
      <c r="J18" s="67"/>
      <c r="K18" s="10">
        <v>0</v>
      </c>
      <c r="L18" s="9"/>
      <c r="M18" s="10">
        <v>918.96</v>
      </c>
      <c r="N18" s="9"/>
      <c r="O18" s="10">
        <v>0</v>
      </c>
      <c r="P18" s="9"/>
      <c r="Q18" s="69">
        <f t="shared" si="1"/>
        <v>0</v>
      </c>
      <c r="R18" s="72"/>
      <c r="S18" s="58">
        <v>0</v>
      </c>
    </row>
    <row r="19" spans="1:19" ht="13.5" customHeight="1">
      <c r="A19" s="39"/>
      <c r="B19" s="45"/>
      <c r="C19" s="9">
        <f>SUM(C13:C18)</f>
        <v>27070128.92</v>
      </c>
      <c r="D19" s="12"/>
      <c r="E19" s="9">
        <f>SUM(E13:E18)</f>
        <v>782762479.5000001</v>
      </c>
      <c r="F19" s="9"/>
      <c r="G19" s="9">
        <f>SUM(G13:G18)</f>
        <v>640704194.6599998</v>
      </c>
      <c r="H19" s="9"/>
      <c r="I19" s="68">
        <f>SUM(I13:I18)</f>
        <v>0.17367715662840877</v>
      </c>
      <c r="J19" s="67"/>
      <c r="K19" s="9">
        <f>SUM(K13:K18)</f>
        <v>57925482.93</v>
      </c>
      <c r="L19" s="12"/>
      <c r="M19" s="9">
        <f>SUM(M13:M18)</f>
        <v>996576413.82</v>
      </c>
      <c r="N19" s="9"/>
      <c r="O19" s="9">
        <f>SUM(O13:O18)</f>
        <v>852334958.09</v>
      </c>
      <c r="P19" s="9"/>
      <c r="Q19" s="68">
        <f>SUM(Q13:Q18)</f>
        <v>0.3264040965809695</v>
      </c>
      <c r="R19" s="72"/>
      <c r="S19" s="57">
        <f>(K19-C19)/K19</f>
        <v>0.5326732285907244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1400926.46</v>
      </c>
      <c r="D22" s="9"/>
      <c r="E22" s="9">
        <v>21405832.76</v>
      </c>
      <c r="F22" s="9"/>
      <c r="G22" s="9">
        <v>8289517.42</v>
      </c>
      <c r="H22" s="9"/>
      <c r="I22" s="68">
        <f aca="true" t="shared" si="2" ref="I22:I27">C22/$C$69</f>
        <v>0.008988096249461903</v>
      </c>
      <c r="J22" s="67"/>
      <c r="K22" s="9">
        <v>0</v>
      </c>
      <c r="L22" s="9"/>
      <c r="M22" s="9">
        <v>8352359.6</v>
      </c>
      <c r="N22" s="9"/>
      <c r="O22" s="9">
        <v>18997275.47</v>
      </c>
      <c r="P22" s="9"/>
      <c r="Q22" s="68">
        <f aca="true" t="shared" si="3" ref="Q22:Q27">K22/$K$69</f>
        <v>0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1835089.28</v>
      </c>
      <c r="D23" s="9"/>
      <c r="E23" s="9">
        <v>11437932.01</v>
      </c>
      <c r="F23" s="9"/>
      <c r="G23" s="9">
        <v>18304715.04</v>
      </c>
      <c r="H23" s="9"/>
      <c r="I23" s="68">
        <f t="shared" si="2"/>
        <v>0.011773608070045122</v>
      </c>
      <c r="J23" s="67"/>
      <c r="K23" s="9">
        <v>3847231.57</v>
      </c>
      <c r="L23" s="9"/>
      <c r="M23" s="9">
        <v>19115657.32</v>
      </c>
      <c r="N23" s="9"/>
      <c r="O23" s="9">
        <v>9619160.55</v>
      </c>
      <c r="P23" s="9"/>
      <c r="Q23" s="68">
        <f t="shared" si="3"/>
        <v>0.021678751413452137</v>
      </c>
      <c r="R23" s="72"/>
      <c r="S23" s="57">
        <f aca="true" t="shared" si="4" ref="S23:S28">(K23-C23)/K23</f>
        <v>0.5230104435850218</v>
      </c>
    </row>
    <row r="24" spans="1:19" s="6" customFormat="1" ht="13.5" customHeight="1">
      <c r="A24" s="44" t="s">
        <v>10</v>
      </c>
      <c r="B24" s="45"/>
      <c r="C24" s="9">
        <v>2885321.12</v>
      </c>
      <c r="D24" s="9"/>
      <c r="E24" s="9">
        <v>28013490.47</v>
      </c>
      <c r="F24" s="9"/>
      <c r="G24" s="9">
        <v>27286697.1</v>
      </c>
      <c r="H24" s="9"/>
      <c r="I24" s="68">
        <f t="shared" si="2"/>
        <v>0.018511709698998204</v>
      </c>
      <c r="J24" s="67"/>
      <c r="K24" s="9">
        <v>3193349.46</v>
      </c>
      <c r="L24" s="9"/>
      <c r="M24" s="9">
        <v>29496848.46</v>
      </c>
      <c r="N24" s="9"/>
      <c r="O24" s="9">
        <v>27391049.5</v>
      </c>
      <c r="P24" s="9"/>
      <c r="Q24" s="68">
        <f t="shared" si="3"/>
        <v>0.017994193450544392</v>
      </c>
      <c r="R24" s="72"/>
      <c r="S24" s="57">
        <f t="shared" si="4"/>
        <v>0.09645932706657162</v>
      </c>
    </row>
    <row r="25" spans="1:19" s="6" customFormat="1" ht="13.5" customHeight="1">
      <c r="A25" s="46" t="s">
        <v>9</v>
      </c>
      <c r="B25" s="45"/>
      <c r="C25" s="9">
        <v>99711</v>
      </c>
      <c r="D25" s="9"/>
      <c r="E25" s="9">
        <f>6822431+C25</f>
        <v>6922142</v>
      </c>
      <c r="F25" s="9"/>
      <c r="G25" s="9">
        <v>6045473.58</v>
      </c>
      <c r="H25" s="9"/>
      <c r="I25" s="68">
        <f t="shared" si="2"/>
        <v>0.0006397281304331248</v>
      </c>
      <c r="J25" s="67"/>
      <c r="K25" s="9">
        <v>110971</v>
      </c>
      <c r="L25" s="9"/>
      <c r="M25" s="9">
        <f>11704352+K25</f>
        <v>11815323</v>
      </c>
      <c r="N25" s="9"/>
      <c r="O25" s="9">
        <v>6799860.8</v>
      </c>
      <c r="P25" s="9"/>
      <c r="Q25" s="68">
        <f t="shared" si="3"/>
        <v>0.0006253100909915327</v>
      </c>
      <c r="R25" s="72"/>
      <c r="S25" s="57">
        <f t="shared" si="4"/>
        <v>0.10146795108631985</v>
      </c>
    </row>
    <row r="26" spans="1:19" s="6" customFormat="1" ht="13.5" customHeight="1">
      <c r="A26" s="47" t="s">
        <v>22</v>
      </c>
      <c r="B26" s="45"/>
      <c r="C26" s="9">
        <v>908439.23</v>
      </c>
      <c r="D26" s="9"/>
      <c r="E26" s="9">
        <v>13844598.35</v>
      </c>
      <c r="F26" s="9"/>
      <c r="G26" s="9">
        <v>10216188.9</v>
      </c>
      <c r="H26" s="9"/>
      <c r="I26" s="68">
        <f t="shared" si="2"/>
        <v>0.005828385335820596</v>
      </c>
      <c r="J26" s="67"/>
      <c r="K26" s="9">
        <v>1031574.55</v>
      </c>
      <c r="L26" s="9"/>
      <c r="M26" s="9">
        <v>15232452.77</v>
      </c>
      <c r="N26" s="9"/>
      <c r="O26" s="9">
        <v>11359509.08</v>
      </c>
      <c r="P26" s="9"/>
      <c r="Q26" s="68">
        <f t="shared" si="3"/>
        <v>0.005812815742176329</v>
      </c>
      <c r="R26" s="72"/>
      <c r="S26" s="57">
        <f t="shared" si="4"/>
        <v>0.11936638025821794</v>
      </c>
    </row>
    <row r="27" spans="1:19" ht="13.5" customHeight="1">
      <c r="A27" s="44" t="s">
        <v>25</v>
      </c>
      <c r="B27" s="45"/>
      <c r="C27" s="9">
        <v>0</v>
      </c>
      <c r="D27" s="9"/>
      <c r="E27" s="9">
        <v>2289.38</v>
      </c>
      <c r="F27" s="9"/>
      <c r="G27" s="9">
        <v>22029.23</v>
      </c>
      <c r="H27" s="9"/>
      <c r="I27" s="68">
        <f t="shared" si="2"/>
        <v>0</v>
      </c>
      <c r="J27" s="67"/>
      <c r="K27" s="9">
        <v>0</v>
      </c>
      <c r="L27" s="9"/>
      <c r="M27" s="9">
        <v>84013.74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/>
      <c r="B28" s="45"/>
      <c r="C28" s="102">
        <f>SUM(C22:C27)</f>
        <v>7129487.09</v>
      </c>
      <c r="D28" s="9"/>
      <c r="E28" s="102">
        <f>SUM(E22:E27)</f>
        <v>81626284.97</v>
      </c>
      <c r="F28" s="9"/>
      <c r="G28" s="102">
        <f>SUM(G22:G27)</f>
        <v>70164621.27000001</v>
      </c>
      <c r="H28" s="9"/>
      <c r="I28" s="103">
        <f>SUM(I22:I27)</f>
        <v>0.04574152748475895</v>
      </c>
      <c r="J28" s="67"/>
      <c r="K28" s="102">
        <f>SUM(K22:K27)</f>
        <v>8183126.579999999</v>
      </c>
      <c r="L28" s="9"/>
      <c r="M28" s="102">
        <f>SUM(M22:M27)</f>
        <v>84096654.88999999</v>
      </c>
      <c r="N28" s="9"/>
      <c r="O28" s="102">
        <f>SUM(O22:O27)</f>
        <v>74166855.39999999</v>
      </c>
      <c r="P28" s="9"/>
      <c r="Q28" s="103">
        <f>SUM(Q22:Q27)</f>
        <v>0.046111070697164386</v>
      </c>
      <c r="R28" s="72"/>
      <c r="S28" s="104">
        <f t="shared" si="4"/>
        <v>0.12875756957923037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42</v>
      </c>
      <c r="B31" s="45"/>
      <c r="C31" s="9">
        <v>0</v>
      </c>
      <c r="D31" s="9"/>
      <c r="E31" s="9">
        <v>0</v>
      </c>
      <c r="F31" s="9"/>
      <c r="G31" s="9">
        <v>79139.95</v>
      </c>
      <c r="H31" s="9"/>
      <c r="I31" s="68">
        <f>C31/$C$69</f>
        <v>0</v>
      </c>
      <c r="J31" s="67"/>
      <c r="K31" s="9">
        <v>0</v>
      </c>
      <c r="L31" s="9"/>
      <c r="M31" s="9">
        <v>0</v>
      </c>
      <c r="N31" s="9"/>
      <c r="O31" s="9">
        <v>0</v>
      </c>
      <c r="P31" s="9"/>
      <c r="Q31" s="68">
        <f>K31/$K$69</f>
        <v>0</v>
      </c>
      <c r="R31" s="72"/>
      <c r="S31" s="57">
        <v>0</v>
      </c>
    </row>
    <row r="32" spans="1:19" ht="13.5" customHeight="1">
      <c r="A32" s="44" t="s">
        <v>28</v>
      </c>
      <c r="B32" s="45"/>
      <c r="C32" s="9">
        <v>592184.56</v>
      </c>
      <c r="D32" s="9"/>
      <c r="E32" s="9">
        <v>8324726.37</v>
      </c>
      <c r="F32" s="9"/>
      <c r="G32" s="9">
        <v>7380611.94</v>
      </c>
      <c r="H32" s="9"/>
      <c r="I32" s="68">
        <f>C32/$C$69</f>
        <v>0.0037993513397735724</v>
      </c>
      <c r="J32" s="67"/>
      <c r="K32" s="9">
        <v>855452.85</v>
      </c>
      <c r="L32" s="9"/>
      <c r="M32" s="9">
        <v>9434903.87</v>
      </c>
      <c r="N32" s="9"/>
      <c r="O32" s="9">
        <v>7403250.1</v>
      </c>
      <c r="P32" s="9"/>
      <c r="Q32" s="68">
        <f>K32/$K$69</f>
        <v>0.004820388204778419</v>
      </c>
      <c r="R32" s="72"/>
      <c r="S32" s="57">
        <f>(K32-C32)/K32</f>
        <v>0.3077531274809593</v>
      </c>
    </row>
    <row r="33" spans="1:19" ht="13.5" customHeight="1">
      <c r="A33" s="44" t="s">
        <v>11</v>
      </c>
      <c r="B33" s="45"/>
      <c r="C33" s="9">
        <v>17234.32</v>
      </c>
      <c r="D33" s="9"/>
      <c r="E33" s="9">
        <v>393301.04</v>
      </c>
      <c r="F33" s="9"/>
      <c r="G33" s="9">
        <v>3059631.85</v>
      </c>
      <c r="H33" s="9"/>
      <c r="I33" s="68">
        <f>C33/$C$69</f>
        <v>0.00011057234721230568</v>
      </c>
      <c r="J33" s="67"/>
      <c r="K33" s="9">
        <v>25289.23</v>
      </c>
      <c r="L33" s="9"/>
      <c r="M33" s="9">
        <v>10911281.49</v>
      </c>
      <c r="N33" s="9"/>
      <c r="O33" s="9">
        <v>23552.2</v>
      </c>
      <c r="P33" s="9"/>
      <c r="Q33" s="68">
        <f>K33/$K$69</f>
        <v>0.00014250219167535479</v>
      </c>
      <c r="R33" s="72"/>
      <c r="S33" s="57">
        <f>(K33-C33)/K33</f>
        <v>0.31851147702005955</v>
      </c>
    </row>
    <row r="34" spans="1:19" ht="13.5" customHeight="1">
      <c r="A34" s="44" t="s">
        <v>12</v>
      </c>
      <c r="B34" s="45"/>
      <c r="C34" s="9">
        <v>2765061.78</v>
      </c>
      <c r="D34" s="9"/>
      <c r="E34" s="9">
        <v>20925098.62</v>
      </c>
      <c r="F34" s="9"/>
      <c r="G34" s="9">
        <v>10590405.63</v>
      </c>
      <c r="H34" s="9"/>
      <c r="I34" s="68">
        <f>C34/$C$69</f>
        <v>0.017740147055505293</v>
      </c>
      <c r="J34" s="67"/>
      <c r="K34" s="9">
        <v>7212535.97</v>
      </c>
      <c r="L34" s="9"/>
      <c r="M34" s="9">
        <v>61577426.54</v>
      </c>
      <c r="N34" s="9"/>
      <c r="O34" s="9">
        <v>11517828.86</v>
      </c>
      <c r="P34" s="9"/>
      <c r="Q34" s="68">
        <f>K34/$K$69</f>
        <v>0.04064189314037363</v>
      </c>
      <c r="R34" s="72"/>
      <c r="S34" s="57">
        <f>(K34-C34)/K34</f>
        <v>0.6166311278722122</v>
      </c>
    </row>
    <row r="35" spans="1:19" ht="13.5" customHeight="1">
      <c r="A35" s="44" t="s">
        <v>13</v>
      </c>
      <c r="B35" s="45"/>
      <c r="C35" s="10">
        <v>997638.4</v>
      </c>
      <c r="D35" s="9"/>
      <c r="E35" s="10">
        <v>6506729.25</v>
      </c>
      <c r="F35" s="9"/>
      <c r="G35" s="10">
        <v>6834611.02</v>
      </c>
      <c r="H35" s="9"/>
      <c r="I35" s="69">
        <f>C35/$C$69</f>
        <v>0.006400671425221831</v>
      </c>
      <c r="J35" s="67"/>
      <c r="K35" s="10">
        <v>2057429.55</v>
      </c>
      <c r="L35" s="9"/>
      <c r="M35" s="10">
        <v>9606936.44</v>
      </c>
      <c r="N35" s="9"/>
      <c r="O35" s="10">
        <v>5637494.9</v>
      </c>
      <c r="P35" s="9"/>
      <c r="Q35" s="69">
        <f>K35/$K$69</f>
        <v>0.011593402412514693</v>
      </c>
      <c r="R35" s="72"/>
      <c r="S35" s="58">
        <f>(K35-C35)/K35</f>
        <v>0.5151044661529236</v>
      </c>
    </row>
    <row r="36" spans="1:19" s="6" customFormat="1" ht="13.5" customHeight="1">
      <c r="A36" s="46"/>
      <c r="B36" s="45"/>
      <c r="C36" s="9">
        <f>SUM(C31:C35)</f>
        <v>4372119.06</v>
      </c>
      <c r="D36" s="9"/>
      <c r="E36" s="9">
        <f>SUM(E31:E35)</f>
        <v>36149855.28</v>
      </c>
      <c r="F36" s="9"/>
      <c r="G36" s="9">
        <f>SUM(G31:G35)</f>
        <v>27944400.39</v>
      </c>
      <c r="H36" s="9"/>
      <c r="I36" s="68">
        <f>SUM(I31:I35)</f>
        <v>0.028050742167713</v>
      </c>
      <c r="J36" s="67"/>
      <c r="K36" s="9">
        <f>SUM(K31:L35)</f>
        <v>10150707.6</v>
      </c>
      <c r="L36" s="9"/>
      <c r="M36" s="9">
        <f>SUM(M31:M35)</f>
        <v>91530548.34</v>
      </c>
      <c r="N36" s="9"/>
      <c r="O36" s="9">
        <f>SUM(O31:O35)</f>
        <v>24582126.060000002</v>
      </c>
      <c r="P36" s="9"/>
      <c r="Q36" s="68">
        <f>SUM(Q31:Q35)</f>
        <v>0.05719818594934209</v>
      </c>
      <c r="R36" s="72"/>
      <c r="S36" s="57">
        <f>(K36-C36)/K36</f>
        <v>0.5692793810748721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2881321.58</v>
      </c>
      <c r="D39" s="9"/>
      <c r="E39" s="9">
        <f>18953563+C39</f>
        <v>21834884.58</v>
      </c>
      <c r="F39" s="9"/>
      <c r="G39" s="9">
        <v>50193708.41</v>
      </c>
      <c r="H39" s="9"/>
      <c r="I39" s="68">
        <f>C39/$C$69</f>
        <v>0.018486049358145212</v>
      </c>
      <c r="J39" s="67"/>
      <c r="K39" s="9">
        <v>4138107.4</v>
      </c>
      <c r="L39" s="9"/>
      <c r="M39" s="9">
        <f>38780030+K39</f>
        <v>42918137.4</v>
      </c>
      <c r="N39" s="9"/>
      <c r="O39" s="9">
        <v>29641216.81</v>
      </c>
      <c r="P39" s="9"/>
      <c r="Q39" s="68">
        <f>K39/$K$69</f>
        <v>0.023317806587547507</v>
      </c>
      <c r="R39" s="72"/>
      <c r="S39" s="57">
        <f>(K39-C39)/K39</f>
        <v>0.30371029519436826</v>
      </c>
    </row>
    <row r="40" spans="1:19" ht="13.5" customHeight="1">
      <c r="A40" s="44" t="s">
        <v>14</v>
      </c>
      <c r="B40" s="45"/>
      <c r="C40" s="9">
        <v>272858.83</v>
      </c>
      <c r="D40" s="9"/>
      <c r="E40" s="9">
        <v>6054643.34</v>
      </c>
      <c r="F40" s="9"/>
      <c r="G40" s="9">
        <v>0</v>
      </c>
      <c r="H40" s="9"/>
      <c r="I40" s="68">
        <f>C40/$C$69</f>
        <v>0.001750613966243141</v>
      </c>
      <c r="J40" s="67"/>
      <c r="K40" s="9">
        <v>113033.27</v>
      </c>
      <c r="L40" s="9"/>
      <c r="M40" s="9">
        <v>2159908.18</v>
      </c>
      <c r="N40" s="9"/>
      <c r="O40" s="9">
        <v>0</v>
      </c>
      <c r="P40" s="9"/>
      <c r="Q40" s="68">
        <f>K40/$K$69</f>
        <v>0.0006369307688384396</v>
      </c>
      <c r="R40" s="72"/>
      <c r="S40" s="57">
        <f>(K40-C40)/K40</f>
        <v>-1.4139691791629136</v>
      </c>
    </row>
    <row r="41" spans="1:19" ht="13.5" customHeight="1">
      <c r="A41" s="44" t="s">
        <v>15</v>
      </c>
      <c r="B41" s="45"/>
      <c r="C41" s="9">
        <v>2726374.98</v>
      </c>
      <c r="D41" s="9"/>
      <c r="E41" s="9">
        <v>19350178.3</v>
      </c>
      <c r="F41" s="9"/>
      <c r="G41" s="9">
        <v>10074100.58</v>
      </c>
      <c r="H41" s="9"/>
      <c r="I41" s="99">
        <f>C41/$C$69</f>
        <v>0.01749193939299624</v>
      </c>
      <c r="J41" s="67"/>
      <c r="K41" s="9">
        <v>1875273.56</v>
      </c>
      <c r="L41" s="9"/>
      <c r="M41" s="9">
        <v>15004592.32</v>
      </c>
      <c r="N41" s="9"/>
      <c r="O41" s="9">
        <v>11022047.96</v>
      </c>
      <c r="P41" s="9"/>
      <c r="Q41" s="68">
        <f>K41/$K$69</f>
        <v>0.010566972275978548</v>
      </c>
      <c r="R41" s="72"/>
      <c r="S41" s="57">
        <f>(K41-C41)/K41</f>
        <v>-0.4538545405610048</v>
      </c>
    </row>
    <row r="42" spans="1:19" ht="13.5" customHeight="1">
      <c r="A42" s="44"/>
      <c r="B42" s="45"/>
      <c r="C42" s="101">
        <f>SUM(C39:C41)</f>
        <v>5880555.390000001</v>
      </c>
      <c r="D42" s="9"/>
      <c r="E42" s="102">
        <f>SUM(E39:E41)</f>
        <v>47239706.22</v>
      </c>
      <c r="F42" s="9"/>
      <c r="G42" s="102">
        <f>SUM(G39:G41)</f>
        <v>60267808.989999995</v>
      </c>
      <c r="H42" s="9"/>
      <c r="I42" s="103">
        <f>SUM(I39:I41)</f>
        <v>0.037728602717384596</v>
      </c>
      <c r="J42" s="67"/>
      <c r="K42" s="102">
        <f>SUM(K39:K41)</f>
        <v>6126414.23</v>
      </c>
      <c r="L42" s="9"/>
      <c r="M42" s="102">
        <f>SUM(M39:M41)</f>
        <v>60082637.9</v>
      </c>
      <c r="N42" s="9"/>
      <c r="O42" s="102">
        <f>SUM(O39:O41)</f>
        <v>40663264.769999996</v>
      </c>
      <c r="P42" s="9"/>
      <c r="Q42" s="103">
        <f>SUM(Q39:Q41)</f>
        <v>0.03452170963236449</v>
      </c>
      <c r="R42" s="72"/>
      <c r="S42" s="104">
        <f>(K42-C42)/K42</f>
        <v>0.040130952751459614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C19+C28+C36+C42</f>
        <v>44452290.46000001</v>
      </c>
      <c r="D44" s="30"/>
      <c r="E44" s="30">
        <f>E19+E28+E36+E42</f>
        <v>947778325.9700001</v>
      </c>
      <c r="F44" s="30"/>
      <c r="G44" s="30">
        <f>G19+G28+G36+G42</f>
        <v>799081025.3099998</v>
      </c>
      <c r="H44" s="30"/>
      <c r="I44" s="73">
        <f>I19+I28+I36+I42</f>
        <v>0.2851980289982653</v>
      </c>
      <c r="J44" s="32"/>
      <c r="K44" s="30">
        <f>K19+K28+K36+K42</f>
        <v>82385731.34</v>
      </c>
      <c r="L44" s="30"/>
      <c r="M44" s="30">
        <f>M19+M28+M36+M42</f>
        <v>1232286254.95</v>
      </c>
      <c r="N44" s="30"/>
      <c r="O44" s="30">
        <f>O19+O28+O36+O42</f>
        <v>991747204.3199999</v>
      </c>
      <c r="P44" s="30"/>
      <c r="Q44" s="73">
        <f>Q19+Q28+Q36+Q42</f>
        <v>0.46423506285984056</v>
      </c>
      <c r="R44" s="33"/>
      <c r="S44" s="31">
        <f>(K44-C44)/K44</f>
        <v>0.4604370230501615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52521372.69</v>
      </c>
      <c r="D49" s="9"/>
      <c r="E49" s="9">
        <v>463908024.81</v>
      </c>
      <c r="F49" s="9"/>
      <c r="G49" s="9">
        <v>310233121.62</v>
      </c>
      <c r="H49" s="9"/>
      <c r="I49" s="68">
        <f aca="true" t="shared" si="5" ref="I49:I55">C49/$C$69</f>
        <v>0.3369678326238337</v>
      </c>
      <c r="J49" s="67"/>
      <c r="K49" s="9">
        <v>45235609.69</v>
      </c>
      <c r="L49" s="9"/>
      <c r="M49" s="9">
        <v>563683418.59</v>
      </c>
      <c r="N49" s="9"/>
      <c r="O49" s="9">
        <v>460490461.21</v>
      </c>
      <c r="P49" s="9"/>
      <c r="Q49" s="68">
        <f aca="true" t="shared" si="6" ref="Q49:Q55">K49/$K$69</f>
        <v>0.25489797524859065</v>
      </c>
      <c r="R49" s="72"/>
      <c r="S49" s="57">
        <f aca="true" t="shared" si="7" ref="S49:S56">(K49-C49)/K49</f>
        <v>-0.16106255779306156</v>
      </c>
    </row>
    <row r="50" spans="1:19" ht="13.5" customHeight="1">
      <c r="A50" s="47" t="s">
        <v>35</v>
      </c>
      <c r="B50" s="45"/>
      <c r="C50" s="9">
        <v>28636761.99</v>
      </c>
      <c r="D50" s="9"/>
      <c r="E50" s="9">
        <v>206063875.97</v>
      </c>
      <c r="F50" s="9"/>
      <c r="G50" s="9">
        <v>141871503.68</v>
      </c>
      <c r="H50" s="9"/>
      <c r="I50" s="68">
        <f t="shared" si="5"/>
        <v>0.18372839716301181</v>
      </c>
      <c r="J50" s="67"/>
      <c r="K50" s="9">
        <v>29241953.14</v>
      </c>
      <c r="L50" s="9"/>
      <c r="M50" s="9">
        <v>250085130.26</v>
      </c>
      <c r="N50" s="9"/>
      <c r="O50" s="9">
        <v>199080692.64</v>
      </c>
      <c r="P50" s="9"/>
      <c r="Q50" s="68">
        <f t="shared" si="6"/>
        <v>0.16477537715928967</v>
      </c>
      <c r="R50" s="72"/>
      <c r="S50" s="57">
        <f t="shared" si="7"/>
        <v>0.02069598932405656</v>
      </c>
    </row>
    <row r="51" spans="1:19" ht="13.5" customHeight="1">
      <c r="A51" s="47" t="s">
        <v>36</v>
      </c>
      <c r="B51" s="45"/>
      <c r="C51" s="9">
        <v>1570185.97</v>
      </c>
      <c r="D51" s="9"/>
      <c r="E51" s="9">
        <v>53865908.04</v>
      </c>
      <c r="F51" s="9"/>
      <c r="G51" s="9">
        <v>21000000</v>
      </c>
      <c r="H51" s="9"/>
      <c r="I51" s="68">
        <f t="shared" si="5"/>
        <v>0.010074035312256648</v>
      </c>
      <c r="J51" s="67"/>
      <c r="K51" s="9">
        <v>1032424.66</v>
      </c>
      <c r="L51" s="9"/>
      <c r="M51" s="9">
        <v>45657694.4</v>
      </c>
      <c r="N51" s="9"/>
      <c r="O51" s="9">
        <v>29952463.62</v>
      </c>
      <c r="P51" s="9"/>
      <c r="Q51" s="68">
        <f t="shared" si="6"/>
        <v>0.005817606023974751</v>
      </c>
      <c r="R51" s="72"/>
      <c r="S51" s="57">
        <f t="shared" si="7"/>
        <v>-0.5208722058227473</v>
      </c>
    </row>
    <row r="52" spans="1:19" ht="13.5" customHeight="1">
      <c r="A52" s="47" t="s">
        <v>23</v>
      </c>
      <c r="B52" s="45"/>
      <c r="C52" s="9">
        <v>17999996.21</v>
      </c>
      <c r="D52" s="9"/>
      <c r="E52" s="9">
        <v>42024723.91</v>
      </c>
      <c r="F52" s="9"/>
      <c r="G52" s="9">
        <v>0</v>
      </c>
      <c r="H52" s="9"/>
      <c r="I52" s="68">
        <f>C52/$C$69</f>
        <v>0.11548479027616444</v>
      </c>
      <c r="J52" s="67"/>
      <c r="K52" s="9">
        <v>3560400</v>
      </c>
      <c r="L52" s="9"/>
      <c r="M52" s="9">
        <v>40823736.15</v>
      </c>
      <c r="N52" s="9"/>
      <c r="O52" s="9">
        <v>0</v>
      </c>
      <c r="P52" s="9"/>
      <c r="Q52" s="68">
        <f>K52/$K$69</f>
        <v>0.020062485225565713</v>
      </c>
      <c r="R52" s="72"/>
      <c r="S52" s="57">
        <v>0</v>
      </c>
    </row>
    <row r="53" spans="1:19" ht="13.5" customHeight="1">
      <c r="A53" s="47" t="s">
        <v>43</v>
      </c>
      <c r="B53" s="45"/>
      <c r="C53" s="9">
        <v>4460791.73</v>
      </c>
      <c r="D53" s="9"/>
      <c r="E53" s="9">
        <v>98246777.98</v>
      </c>
      <c r="F53" s="9"/>
      <c r="G53" s="9">
        <v>62379487</v>
      </c>
      <c r="H53" s="9"/>
      <c r="I53" s="68">
        <f t="shared" si="5"/>
        <v>0.028619650326287417</v>
      </c>
      <c r="J53" s="67"/>
      <c r="K53" s="9">
        <v>9649594.23</v>
      </c>
      <c r="L53" s="9"/>
      <c r="M53" s="9">
        <v>131415775.99</v>
      </c>
      <c r="N53" s="9"/>
      <c r="O53" s="9">
        <v>100918596.56</v>
      </c>
      <c r="P53" s="9"/>
      <c r="Q53" s="68">
        <f t="shared" si="6"/>
        <v>0.05437446401305448</v>
      </c>
      <c r="R53" s="72"/>
      <c r="S53" s="57">
        <f t="shared" si="7"/>
        <v>0.5377223514609899</v>
      </c>
    </row>
    <row r="54" spans="1:19" ht="13.5" customHeight="1">
      <c r="A54" s="47" t="s">
        <v>37</v>
      </c>
      <c r="B54" s="45"/>
      <c r="C54" s="9">
        <v>533061.73</v>
      </c>
      <c r="D54" s="9">
        <v>9485.48</v>
      </c>
      <c r="E54" s="9">
        <v>5223928.66</v>
      </c>
      <c r="F54" s="9"/>
      <c r="G54" s="9">
        <v>5148606</v>
      </c>
      <c r="H54" s="9"/>
      <c r="I54" s="68">
        <f t="shared" si="5"/>
        <v>0.0034200297252895582</v>
      </c>
      <c r="J54" s="66"/>
      <c r="K54" s="9">
        <v>567737.82</v>
      </c>
      <c r="L54" s="9">
        <v>9485.48</v>
      </c>
      <c r="M54" s="9">
        <v>5642030.49</v>
      </c>
      <c r="N54" s="9"/>
      <c r="O54" s="9">
        <v>5307722.1</v>
      </c>
      <c r="P54" s="9"/>
      <c r="Q54" s="68">
        <f t="shared" si="6"/>
        <v>0.003199143811297856</v>
      </c>
      <c r="R54" s="72"/>
      <c r="S54" s="57">
        <f t="shared" si="7"/>
        <v>0.061077646720804984</v>
      </c>
    </row>
    <row r="55" spans="1:19" ht="13.5" customHeight="1">
      <c r="A55" s="47" t="s">
        <v>38</v>
      </c>
      <c r="B55" s="45"/>
      <c r="C55" s="10">
        <v>5689859.14</v>
      </c>
      <c r="D55" s="9"/>
      <c r="E55" s="10">
        <v>56889817.46</v>
      </c>
      <c r="F55" s="9"/>
      <c r="G55" s="10">
        <v>55355330</v>
      </c>
      <c r="H55" s="9"/>
      <c r="I55" s="69">
        <f t="shared" si="5"/>
        <v>0.036505129324347636</v>
      </c>
      <c r="J55" s="66"/>
      <c r="K55" s="10">
        <v>5731558.31</v>
      </c>
      <c r="L55" s="9"/>
      <c r="M55" s="10">
        <v>57554080.35</v>
      </c>
      <c r="N55" s="9"/>
      <c r="O55" s="10">
        <v>58565186.14</v>
      </c>
      <c r="P55" s="9"/>
      <c r="Q55" s="69">
        <f t="shared" si="6"/>
        <v>0.0322967374210323</v>
      </c>
      <c r="R55" s="72"/>
      <c r="S55" s="57">
        <f t="shared" si="7"/>
        <v>0.007275363477895059</v>
      </c>
    </row>
    <row r="56" spans="1:19" ht="13.5" customHeight="1">
      <c r="A56" s="47"/>
      <c r="B56" s="45"/>
      <c r="C56" s="9">
        <f>SUM(C49:C55)</f>
        <v>111412029.46</v>
      </c>
      <c r="D56" s="9"/>
      <c r="E56" s="9">
        <f>SUM(E49:E55)</f>
        <v>926223056.8299999</v>
      </c>
      <c r="F56" s="9"/>
      <c r="G56" s="9">
        <f>SUM(G49:G55)</f>
        <v>595988048.3</v>
      </c>
      <c r="H56" s="9"/>
      <c r="I56" s="68">
        <f>SUM(I49:I55)</f>
        <v>0.7147998647511913</v>
      </c>
      <c r="J56" s="67"/>
      <c r="K56" s="9">
        <f>SUM(K49:K55)</f>
        <v>95019277.85</v>
      </c>
      <c r="L56" s="9"/>
      <c r="M56" s="9">
        <f>SUM(M49:M55)</f>
        <v>1094861866.23</v>
      </c>
      <c r="N56" s="9"/>
      <c r="O56" s="9">
        <f>SUM(O49:O55)</f>
        <v>854315122.27</v>
      </c>
      <c r="P56" s="9"/>
      <c r="Q56" s="68">
        <f>SUM(Q49:Q55)</f>
        <v>0.5354237889028054</v>
      </c>
      <c r="R56" s="72"/>
      <c r="S56" s="57">
        <f t="shared" si="7"/>
        <v>-0.17252027147457424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111412029.46</v>
      </c>
      <c r="D58" s="30"/>
      <c r="E58" s="30">
        <f>E56</f>
        <v>926223056.8299999</v>
      </c>
      <c r="F58" s="30"/>
      <c r="G58" s="30">
        <f>G56</f>
        <v>595988048.3</v>
      </c>
      <c r="H58" s="30"/>
      <c r="I58" s="73">
        <f>I56</f>
        <v>0.7147998647511913</v>
      </c>
      <c r="J58" s="33"/>
      <c r="K58" s="30">
        <f>K56</f>
        <v>95019277.85</v>
      </c>
      <c r="L58" s="30"/>
      <c r="M58" s="30">
        <f>M56</f>
        <v>1094861866.23</v>
      </c>
      <c r="N58" s="30"/>
      <c r="O58" s="30">
        <f>O56</f>
        <v>854315122.27</v>
      </c>
      <c r="P58" s="30"/>
      <c r="Q58" s="73">
        <f>Q56</f>
        <v>0.5354237889028054</v>
      </c>
      <c r="R58" s="33"/>
      <c r="S58" s="31">
        <f>(K58-C58)/K58</f>
        <v>-0.17252027147457424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20</v>
      </c>
      <c r="B63" s="45"/>
      <c r="C63" s="10">
        <v>328.29</v>
      </c>
      <c r="D63" s="9"/>
      <c r="E63" s="10">
        <v>3373710.2</v>
      </c>
      <c r="F63" s="9"/>
      <c r="G63" s="10">
        <v>0</v>
      </c>
      <c r="H63" s="9"/>
      <c r="I63" s="69">
        <f>C63/$C$69</f>
        <v>2.1062505434695327E-06</v>
      </c>
      <c r="J63" s="66"/>
      <c r="K63" s="10">
        <v>60542.06</v>
      </c>
      <c r="L63" s="9"/>
      <c r="M63" s="10">
        <v>1048034.15</v>
      </c>
      <c r="N63" s="9"/>
      <c r="O63" s="10">
        <v>2803667.25</v>
      </c>
      <c r="P63" s="9"/>
      <c r="Q63" s="69">
        <f>K63/$K$69</f>
        <v>0.00034114823735403686</v>
      </c>
      <c r="R63" s="66"/>
      <c r="S63" s="58">
        <f>(K63-C63)/K63</f>
        <v>0.9945774887739202</v>
      </c>
    </row>
    <row r="64" spans="1:19" s="6" customFormat="1" ht="13.5" customHeight="1">
      <c r="A64" s="48"/>
      <c r="B64" s="49"/>
      <c r="C64" s="9">
        <f>SUM(C63:C63)</f>
        <v>328.29</v>
      </c>
      <c r="D64" s="9"/>
      <c r="E64" s="9">
        <f>SUM(E63:E63)</f>
        <v>3373710.2</v>
      </c>
      <c r="F64" s="9"/>
      <c r="G64" s="9">
        <f>SUM(G63:G63)</f>
        <v>0</v>
      </c>
      <c r="H64" s="9"/>
      <c r="I64" s="68">
        <f>SUM(I63)</f>
        <v>2.1062505434695327E-06</v>
      </c>
      <c r="J64" s="66"/>
      <c r="K64" s="9">
        <f>SUM(K63:K63)</f>
        <v>60542.06</v>
      </c>
      <c r="L64" s="9"/>
      <c r="M64" s="9">
        <f>SUM(M63:M63)</f>
        <v>1048034.15</v>
      </c>
      <c r="N64" s="9"/>
      <c r="O64" s="9">
        <f>SUM(O63:O63)</f>
        <v>2803667.25</v>
      </c>
      <c r="P64" s="9"/>
      <c r="Q64" s="68">
        <f>SUM(Q63)</f>
        <v>0.00034114823735403686</v>
      </c>
      <c r="R64" s="66"/>
      <c r="S64" s="57">
        <f>(K64-C64)/K64</f>
        <v>0.9945774887739202</v>
      </c>
    </row>
    <row r="65" spans="1:19" s="1" customFormat="1" ht="13.5" customHeight="1" thickBot="1">
      <c r="A65" s="47"/>
      <c r="B65" s="49"/>
      <c r="C65" s="59"/>
      <c r="D65" s="13"/>
      <c r="E65" s="13"/>
      <c r="F65" s="13"/>
      <c r="G65" s="13"/>
      <c r="H65" s="13"/>
      <c r="I65" s="60"/>
      <c r="J65" s="66"/>
      <c r="Q65" s="70"/>
      <c r="R65" s="66"/>
      <c r="S65" s="60"/>
    </row>
    <row r="66" spans="1:19" ht="13.5" customHeight="1" thickBot="1">
      <c r="A66" s="27" t="s">
        <v>41</v>
      </c>
      <c r="B66" s="28"/>
      <c r="C66" s="29">
        <f>C64</f>
        <v>328.29</v>
      </c>
      <c r="D66" s="74"/>
      <c r="E66" s="30">
        <f>E64</f>
        <v>3373710.2</v>
      </c>
      <c r="F66" s="30"/>
      <c r="G66" s="30">
        <f>G64</f>
        <v>0</v>
      </c>
      <c r="H66" s="74"/>
      <c r="I66" s="73">
        <f>I64</f>
        <v>2.1062505434695327E-06</v>
      </c>
      <c r="J66" s="75"/>
      <c r="K66" s="30">
        <f>K64</f>
        <v>60542.06</v>
      </c>
      <c r="L66" s="74"/>
      <c r="M66" s="30">
        <f>M64</f>
        <v>1048034.15</v>
      </c>
      <c r="N66" s="30"/>
      <c r="O66" s="30">
        <f>O64</f>
        <v>2803667.25</v>
      </c>
      <c r="P66" s="74"/>
      <c r="Q66" s="73">
        <f>Q64</f>
        <v>0.00034114823735403686</v>
      </c>
      <c r="R66" s="33"/>
      <c r="S66" s="31">
        <f>(K66-C66)/K66</f>
        <v>0.9945774887739202</v>
      </c>
    </row>
    <row r="67" spans="1:19" s="6" customFormat="1" ht="13.5" customHeight="1">
      <c r="A67" s="46"/>
      <c r="B67" s="45"/>
      <c r="C67" s="56"/>
      <c r="D67" s="9"/>
      <c r="E67" s="9"/>
      <c r="F67" s="9"/>
      <c r="G67" s="9"/>
      <c r="H67" s="9"/>
      <c r="I67" s="57"/>
      <c r="J67" s="67"/>
      <c r="Q67" s="65"/>
      <c r="R67" s="72"/>
      <c r="S67" s="57"/>
    </row>
    <row r="68" spans="1:19" ht="13.5" customHeight="1" thickBot="1">
      <c r="A68" s="46"/>
      <c r="B68" s="45"/>
      <c r="C68" s="56"/>
      <c r="D68" s="9"/>
      <c r="E68" s="9"/>
      <c r="F68" s="9"/>
      <c r="G68" s="9"/>
      <c r="H68" s="9"/>
      <c r="I68" s="57"/>
      <c r="J68" s="67"/>
      <c r="K68" s="6"/>
      <c r="L68" s="6"/>
      <c r="M68" s="6"/>
      <c r="N68" s="6"/>
      <c r="O68" s="6"/>
      <c r="P68" s="6"/>
      <c r="Q68" s="65"/>
      <c r="R68" s="72"/>
      <c r="S68" s="57"/>
    </row>
    <row r="69" spans="1:19" s="17" customFormat="1" ht="20.25" thickBot="1">
      <c r="A69" s="34" t="s">
        <v>18</v>
      </c>
      <c r="B69" s="35"/>
      <c r="C69" s="76">
        <f>C44+C58+C66</f>
        <v>155864648.21</v>
      </c>
      <c r="D69" s="77"/>
      <c r="E69" s="77">
        <f>E44+E58+E66</f>
        <v>1877375093.0000002</v>
      </c>
      <c r="F69" s="77"/>
      <c r="G69" s="77">
        <f>G44+G58+G66</f>
        <v>1395069073.6099997</v>
      </c>
      <c r="H69" s="77"/>
      <c r="I69" s="78">
        <f>I44+I58+I66</f>
        <v>1</v>
      </c>
      <c r="J69" s="79"/>
      <c r="K69" s="77">
        <f>K44+K58+K66</f>
        <v>177465551.25</v>
      </c>
      <c r="L69" s="77"/>
      <c r="M69" s="77">
        <f>M44+M58+M66</f>
        <v>2328196155.3300004</v>
      </c>
      <c r="N69" s="77"/>
      <c r="O69" s="77">
        <f>O44+O58+O66</f>
        <v>1848865993.84</v>
      </c>
      <c r="P69" s="77"/>
      <c r="Q69" s="78">
        <f>Q44+Q58+Q66</f>
        <v>0.9999999999999999</v>
      </c>
      <c r="R69" s="33"/>
      <c r="S69" s="78">
        <f>(K69-C69)/K69</f>
        <v>0.12171885128043966</v>
      </c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7"/>
      <c r="J72" s="15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3:10" ht="13.5" customHeight="1">
      <c r="C78" s="24"/>
      <c r="D78" s="24"/>
      <c r="J78" s="1"/>
    </row>
    <row r="79" ht="13.5" customHeight="1">
      <c r="J79" s="1"/>
    </row>
    <row r="80" spans="3:10" ht="13.5" customHeight="1">
      <c r="C80" s="24"/>
      <c r="D80" s="24"/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spans="2:10" ht="13.5" customHeight="1">
      <c r="B87" s="23"/>
      <c r="J87" s="1"/>
    </row>
    <row r="88" spans="2:10" ht="13.5" customHeight="1">
      <c r="B88" s="23"/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2017-11-10T18:19:19Z</cp:lastPrinted>
  <dcterms:created xsi:type="dcterms:W3CDTF">2009-02-19T19:53:26Z</dcterms:created>
  <dcterms:modified xsi:type="dcterms:W3CDTF">2017-11-10T18:19:44Z</dcterms:modified>
  <cp:category/>
  <cp:version/>
  <cp:contentType/>
  <cp:contentStatus/>
</cp:coreProperties>
</file>